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 BENJUMEA\Desktop\"/>
    </mc:Choice>
  </mc:AlternateContent>
  <bookViews>
    <workbookView xWindow="0" yWindow="0" windowWidth="20490" windowHeight="7350"/>
  </bookViews>
  <sheets>
    <sheet name="EJECUCIÓN SEPTIEMBRE" sheetId="8" r:id="rId1"/>
    <sheet name="RESUMEN" sheetId="2" r:id="rId2"/>
    <sheet name="GRAFICO 1." sheetId="4" r:id="rId3"/>
    <sheet name="GRAFICO 2." sheetId="5" r:id="rId4"/>
  </sheets>
  <calcPr calcId="162913"/>
</workbook>
</file>

<file path=xl/calcChain.xml><?xml version="1.0" encoding="utf-8"?>
<calcChain xmlns="http://schemas.openxmlformats.org/spreadsheetml/2006/main">
  <c r="B12" i="5" l="1"/>
  <c r="B11" i="5"/>
  <c r="B6" i="5"/>
  <c r="B10" i="5"/>
  <c r="B9" i="5"/>
  <c r="B8" i="5"/>
  <c r="B7" i="5"/>
  <c r="C27" i="4"/>
  <c r="D27" i="4" s="1"/>
  <c r="B27" i="4"/>
  <c r="D10" i="4"/>
  <c r="C10" i="4"/>
  <c r="B10" i="4"/>
  <c r="C8" i="4"/>
  <c r="D8" i="4" s="1"/>
  <c r="B8" i="4"/>
  <c r="G17" i="2"/>
  <c r="G16" i="2"/>
  <c r="G15" i="2"/>
  <c r="D15" i="2"/>
  <c r="H15" i="2" s="1"/>
  <c r="C16" i="2"/>
  <c r="C15" i="2"/>
  <c r="G13" i="2"/>
  <c r="G12" i="2"/>
  <c r="G11" i="2"/>
  <c r="F13" i="2"/>
  <c r="F12" i="2"/>
  <c r="F11" i="2"/>
  <c r="E12" i="2"/>
  <c r="E11" i="2"/>
  <c r="C12" i="2"/>
  <c r="C11" i="2"/>
  <c r="D12" i="2"/>
  <c r="D16" i="2" s="1"/>
  <c r="H16" i="2" s="1"/>
  <c r="D11" i="2"/>
  <c r="B7" i="4" s="1"/>
  <c r="C8" i="2"/>
  <c r="C7" i="2"/>
  <c r="B8" i="2"/>
  <c r="B7" i="2"/>
  <c r="I51" i="8"/>
  <c r="K51" i="8" s="1"/>
  <c r="H51" i="8"/>
  <c r="K50" i="8"/>
  <c r="J50" i="8"/>
  <c r="J51" i="8" s="1"/>
  <c r="I48" i="8"/>
  <c r="K48" i="8" s="1"/>
  <c r="H48" i="8"/>
  <c r="K47" i="8"/>
  <c r="J47" i="8"/>
  <c r="K46" i="8"/>
  <c r="J46" i="8"/>
  <c r="K45" i="8"/>
  <c r="J45" i="8"/>
  <c r="K44" i="8"/>
  <c r="J44" i="8"/>
  <c r="K43" i="8"/>
  <c r="J43" i="8"/>
  <c r="K42" i="8"/>
  <c r="J42" i="8"/>
  <c r="J48" i="8" s="1"/>
  <c r="I40" i="8"/>
  <c r="K40" i="8" s="1"/>
  <c r="H40" i="8"/>
  <c r="K39" i="8"/>
  <c r="J39" i="8"/>
  <c r="J40" i="8" s="1"/>
  <c r="I37" i="8"/>
  <c r="K37" i="8" s="1"/>
  <c r="H37" i="8"/>
  <c r="K35" i="8"/>
  <c r="J35" i="8"/>
  <c r="J37" i="8" s="1"/>
  <c r="I32" i="8"/>
  <c r="H32" i="8"/>
  <c r="K31" i="8"/>
  <c r="J31" i="8"/>
  <c r="K30" i="8"/>
  <c r="J30" i="8"/>
  <c r="J32" i="8" s="1"/>
  <c r="H27" i="8"/>
  <c r="H28" i="8" s="1"/>
  <c r="H52" i="8" s="1"/>
  <c r="J26" i="8"/>
  <c r="J27" i="8" s="1"/>
  <c r="I26" i="8"/>
  <c r="I27" i="8" s="1"/>
  <c r="K27" i="8" s="1"/>
  <c r="H25" i="8"/>
  <c r="G25" i="8"/>
  <c r="G52" i="8" s="1"/>
  <c r="K24" i="8"/>
  <c r="J24" i="8"/>
  <c r="K23" i="8"/>
  <c r="J23" i="8"/>
  <c r="K22" i="8"/>
  <c r="J22" i="8"/>
  <c r="K21" i="8"/>
  <c r="J21" i="8"/>
  <c r="J20" i="8"/>
  <c r="I20" i="8"/>
  <c r="K20" i="8" s="1"/>
  <c r="K19" i="8"/>
  <c r="J19" i="8"/>
  <c r="K18" i="8"/>
  <c r="J18" i="8"/>
  <c r="K17" i="8"/>
  <c r="J17" i="8"/>
  <c r="K16" i="8"/>
  <c r="J16" i="8"/>
  <c r="K15" i="8"/>
  <c r="J15" i="8"/>
  <c r="I14" i="8"/>
  <c r="J14" i="8" s="1"/>
  <c r="K13" i="8"/>
  <c r="J13" i="8"/>
  <c r="J12" i="8"/>
  <c r="I12" i="8"/>
  <c r="K12" i="8" s="1"/>
  <c r="I11" i="8"/>
  <c r="J11" i="8" s="1"/>
  <c r="K10" i="8"/>
  <c r="J10" i="8"/>
  <c r="J9" i="8"/>
  <c r="I9" i="8"/>
  <c r="K9" i="8" s="1"/>
  <c r="I8" i="8"/>
  <c r="J8" i="8" s="1"/>
  <c r="K7" i="8"/>
  <c r="J7" i="8"/>
  <c r="K6" i="8"/>
  <c r="J6" i="8"/>
  <c r="K5" i="8"/>
  <c r="J5" i="8"/>
  <c r="J25" i="8" s="1"/>
  <c r="J28" i="8" s="1"/>
  <c r="J52" i="8" s="1"/>
  <c r="H12" i="2" l="1"/>
  <c r="C7" i="4"/>
  <c r="D7" i="4" s="1"/>
  <c r="H11" i="2"/>
  <c r="K8" i="8"/>
  <c r="K11" i="8"/>
  <c r="K14" i="8"/>
  <c r="I25" i="8"/>
  <c r="K26" i="8"/>
  <c r="H13" i="2" l="1"/>
  <c r="I28" i="8"/>
  <c r="K25" i="8"/>
  <c r="I52" i="8" l="1"/>
  <c r="K52" i="8" s="1"/>
  <c r="K28" i="8"/>
  <c r="C28" i="4" l="1"/>
  <c r="B28" i="4"/>
  <c r="C9" i="4" l="1"/>
  <c r="F15" i="2" l="1"/>
  <c r="B9" i="4"/>
  <c r="D9" i="4"/>
  <c r="F16" i="2"/>
  <c r="F17" i="2" l="1"/>
  <c r="B6" i="4" l="1"/>
  <c r="B11" i="4" s="1"/>
  <c r="C6" i="4" l="1"/>
  <c r="C13" i="2"/>
  <c r="D6" i="4" l="1"/>
  <c r="C11" i="4"/>
  <c r="E16" i="2"/>
  <c r="D28" i="4" l="1"/>
  <c r="B29" i="4" l="1"/>
  <c r="C29" i="4"/>
  <c r="D29" i="4" l="1"/>
  <c r="H7" i="2"/>
  <c r="H8" i="2"/>
  <c r="C9" i="2"/>
  <c r="D11" i="4" l="1"/>
  <c r="E15" i="2"/>
  <c r="E17" i="2" s="1"/>
  <c r="E13" i="2"/>
  <c r="C17" i="2"/>
  <c r="B31" i="4" l="1"/>
  <c r="C31" i="4"/>
  <c r="B16" i="2"/>
  <c r="B15" i="2"/>
  <c r="D13" i="2"/>
  <c r="B9" i="2"/>
  <c r="H17" i="2" l="1"/>
  <c r="D31" i="4"/>
  <c r="B17" i="2"/>
  <c r="H9" i="2"/>
  <c r="D17" i="2"/>
</calcChain>
</file>

<file path=xl/sharedStrings.xml><?xml version="1.0" encoding="utf-8"?>
<sst xmlns="http://schemas.openxmlformats.org/spreadsheetml/2006/main" count="335" uniqueCount="214">
  <si>
    <t>BPUNI</t>
  </si>
  <si>
    <t>NOMBRE PROPONENTE</t>
  </si>
  <si>
    <t>NOMBRE PROYECTO</t>
  </si>
  <si>
    <t>TIPO</t>
  </si>
  <si>
    <t>FUENTE DE RECURSO</t>
  </si>
  <si>
    <t>VALOR PROYECTO</t>
  </si>
  <si>
    <t>SALDO</t>
  </si>
  <si>
    <t>VICERRECTORIA ACADEMICA</t>
  </si>
  <si>
    <t>POAI</t>
  </si>
  <si>
    <t>Estampilla</t>
  </si>
  <si>
    <t>SISTEMAS</t>
  </si>
  <si>
    <t>BIBLIOTECA</t>
  </si>
  <si>
    <t>PGN</t>
  </si>
  <si>
    <t>ADICIONADO</t>
  </si>
  <si>
    <t>FACULTAD DE CIENCIAS AGROPECUARIAS Y RECURSOS NATURALES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</si>
  <si>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</si>
  <si>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</si>
  <si>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</si>
  <si>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</si>
  <si>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</si>
  <si>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</si>
  <si>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</si>
  <si>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</si>
  <si>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</si>
  <si>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</si>
  <si>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</si>
  <si>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</si>
  <si>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</si>
  <si>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</si>
  <si>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</si>
  <si>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</si>
  <si>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</si>
  <si>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</si>
  <si>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</si>
  <si>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</si>
  <si>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</si>
  <si>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</si>
  <si>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</si>
  <si>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</si>
  <si>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</si>
  <si>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</si>
  <si>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</si>
  <si>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</si>
  <si>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</si>
  <si>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</si>
  <si>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</si>
  <si>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</si>
  <si>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</si>
  <si>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</si>
  <si>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</si>
  <si>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</si>
  <si>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</si>
  <si>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</si>
  <si>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</si>
  <si>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</si>
  <si>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</si>
  <si>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</si>
  <si>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</si>
  <si>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</si>
  <si>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</si>
  <si>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</si>
  <si>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</si>
  <si>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</si>
  <si>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</si>
  <si>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</si>
  <si>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</si>
  <si>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</si>
  <si>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</si>
  <si>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</si>
  <si>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</si>
  <si>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</si>
  <si>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</si>
  <si>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</si>
  <si>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</si>
  <si>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</si>
  <si>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</si>
  <si>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</si>
  <si>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</si>
  <si>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</si>
  <si>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</si>
  <si>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</si>
  <si>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</si>
  <si>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</si>
  <si>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</si>
  <si>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</si>
  <si>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</si>
  <si>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</si>
  <si>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</si>
  <si>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</si>
  <si>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</si>
  <si>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</si>
  <si>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</si>
  <si>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</si>
  <si>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</si>
  <si>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</si>
  <si>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</si>
  <si>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</si>
  <si>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</si>
  <si>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</si>
  <si>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</si>
  <si>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</si>
  <si>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</si>
  <si>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</si>
  <si>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</si>
  <si>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</si>
  <si>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No</t>
  </si>
  <si>
    <t>Fuente: Banco de Programas y Proyectos, División Financiera.</t>
  </si>
  <si>
    <t>ESTAMPILLA NACIONAL</t>
  </si>
  <si>
    <t>EJECUTADO POAI R.P</t>
  </si>
  <si>
    <t>EJECUTADO R.P</t>
  </si>
  <si>
    <t>TOTAL EJECUTADOS R.P</t>
  </si>
  <si>
    <t>VICERECTORIA DE RECURSOS</t>
  </si>
  <si>
    <t>TOTAL GENERAL</t>
  </si>
  <si>
    <t>% EJECU</t>
  </si>
  <si>
    <t>Desarrollo de prácticas y visitas extramuros como herramienta pedagógica de los programas de pregrado, Universidad de los Llanos</t>
  </si>
  <si>
    <t>VIAC 07 0210 2018</t>
  </si>
  <si>
    <t>PLANEACIÓN</t>
  </si>
  <si>
    <t>TOTAL POAI 2019</t>
  </si>
  <si>
    <t>FACULTAD DE CIENCIAS BASICAS E INGENIERIA</t>
  </si>
  <si>
    <t xml:space="preserve">PROYECTOS ADICIONADOS CREE </t>
  </si>
  <si>
    <t xml:space="preserve">CREE </t>
  </si>
  <si>
    <t>PROYECTOS ADICIONADOS ESTAMPILLA UNILLANOS 2019</t>
  </si>
  <si>
    <t>TOTAL PROYECTOS ADICIONADOS ESTAMPILLA UNILLANOS 2019</t>
  </si>
  <si>
    <t>PROYECTOS ADICIONADOS PLAN DE FOMENTO A LA CALIDAD 2019</t>
  </si>
  <si>
    <t>TOTAL ADICIONADO PLAN DE FOMENTO A LA CALIDAD 2019</t>
  </si>
  <si>
    <t>Estudios de contexto, mercado e impacto, para determinar el desarrollo, necesidades y articulación de la Universidad de los Llanos con la Orinoquia Colombiana (FASE I)</t>
  </si>
  <si>
    <t xml:space="preserve">VIAC  02 1208 2019 </t>
  </si>
  <si>
    <t>VICERRECTORIA ACADÉMICA</t>
  </si>
  <si>
    <t>PFC 2019</t>
  </si>
  <si>
    <t>Desarrollo del sistema de información para la gestión y consolidación de las capacidades investigativas de la universidad de los llanos.</t>
  </si>
  <si>
    <t>SIST 07 1510 2019</t>
  </si>
  <si>
    <t xml:space="preserve">VALOR PROYECTADO </t>
  </si>
  <si>
    <t xml:space="preserve">EJECUTADO R.P </t>
  </si>
  <si>
    <t>TOTAL PROYECTOS ADICIONADOS CREE</t>
  </si>
  <si>
    <t>VIAC 01 1610 2019</t>
  </si>
  <si>
    <t>VIAC 02 1610 2019</t>
  </si>
  <si>
    <t>VIARE 03 1810 2019</t>
  </si>
  <si>
    <t>VIAC 03 1810 2019</t>
  </si>
  <si>
    <t>VIAC 04 1810 2019</t>
  </si>
  <si>
    <t xml:space="preserve">Apoyo a la formación posgradual de alto nivel y  capacitación del profesorado de la Universidad de los Llanos          </t>
  </si>
  <si>
    <t>Aseguramiento de la calidad académica, con miras a la acreditación institucional y de programas académicos de la Universidad de los Llanos.</t>
  </si>
  <si>
    <t>Implementación del plan de comunicaciones institucional de la Universidad de los Llanos (fase I)</t>
  </si>
  <si>
    <t>Fomento y desarrollo del proceso de investigación de la Universidad de los Llanos</t>
  </si>
  <si>
    <t>Desarrollo de los campos de proyección social de la Universidad de los Llanos en busca de fortalecer la productividad y  competitividad de la región</t>
  </si>
  <si>
    <t>FCHE 01 2110 2019</t>
  </si>
  <si>
    <t>FACULTAD DE CIENCIAS HUMANAS Y DE LA EDUCACIÓN</t>
  </si>
  <si>
    <t>Consolidación de las estrategias de bilingüismo para el desarrollo de las habilidades comunicativas en los estudiantes de la Universidad de los Llanos.</t>
  </si>
  <si>
    <t>VIAC 06 2210 2019</t>
  </si>
  <si>
    <t>Realización de estudios de factibilidad y fichas de registro calificado para la creación de nuevos programas académicos de Unillanos</t>
  </si>
  <si>
    <t>VIAC 07 2210 2019</t>
  </si>
  <si>
    <t xml:space="preserve">Implementación del modelo de internacionalización como proceso estratégico para el fortalecimiento de la competitividad regional de la Universidad de los Llanos (fase I)
</t>
  </si>
  <si>
    <t>Ampliación de los recursos bibliográficos y bases de datos para el desarrollo del Sistema de Bibliotecas de la Universidad de los Llanos</t>
  </si>
  <si>
    <t>BIB 03 2310 2019</t>
  </si>
  <si>
    <t>VIAC 08 2310 2019</t>
  </si>
  <si>
    <t>Implementar el Sistema de Laboratorios como apoyo al desarrollo de las funciones misionales  de la Universidad de los Llanos</t>
  </si>
  <si>
    <t>VIAC 09 2410 2019</t>
  </si>
  <si>
    <t>Innovación  y regionalización para la oferta de programas académicos  de la Universidad de los Llanos.(IDEAD)</t>
  </si>
  <si>
    <t>VIARE 05 2410 2019</t>
  </si>
  <si>
    <t>Fortalecimiento del desarrollo científico e investigativo mediante el aseguramiento metrológico de los laboratorios de la Universidad de los Llanos.</t>
  </si>
  <si>
    <t>VIARE 06 2410 2019</t>
  </si>
  <si>
    <t>Adquisición de equipos para los laboratorios de la Universidad de los Llanos</t>
  </si>
  <si>
    <t>VIARE 08 2910 2019</t>
  </si>
  <si>
    <t>Dotación de mobiliario para laboratorios y unidades Académico- administrativas de la Universidad de los Llanos</t>
  </si>
  <si>
    <t>PLAN 04 3110 2019</t>
  </si>
  <si>
    <t>Control de aspectos ambientales y manejo integral de los recursos naturales en la Universidad de los Llanos</t>
  </si>
  <si>
    <t>SISTEMAS 08 3110 2019</t>
  </si>
  <si>
    <t>Implementación del Plan Estratégico de Tecnologías de la Información de la Universidad de los Llanos (fase I)</t>
  </si>
  <si>
    <t>PLAN 03 3110 2019</t>
  </si>
  <si>
    <t>Mejoramiento de la infraestructura física de los  laboratorios de la Universidad de los Llanos</t>
  </si>
  <si>
    <t>FCARN 05 3110 2019</t>
  </si>
  <si>
    <t>Aseguramiento de la calidad académica, con miras a la acreditación internacional del programa de Medicina Veterinaria y Zootecnia</t>
  </si>
  <si>
    <t>PLAN 02 3110 2019</t>
  </si>
  <si>
    <t>Estudios y diseños para la construcción de un edificio Académico Administrativo en el campus San Antonio</t>
  </si>
  <si>
    <t>BU 09 3110 2019</t>
  </si>
  <si>
    <t>BIENESTAR</t>
  </si>
  <si>
    <t xml:space="preserve">Acompañamiento integral dirigido al bienestar de la comunidad Académica y Administrativa de la Universidad de los Llanos </t>
  </si>
  <si>
    <t>TOTAL PROYECTOS CON RECURSOS PGN POAI  2020</t>
  </si>
  <si>
    <t>TOTAL PROYETOS CON RECURSOS ESTAMPILLA UNILLANOS Y EXCEDENTES POAI 2020</t>
  </si>
  <si>
    <t>Implementación del programa de alimentación como herramienta para mejorar la permanencia estudiantil en la Universidad de los Llanos</t>
  </si>
  <si>
    <t>BU 08 1209 2019</t>
  </si>
  <si>
    <t>FCBI 05 1208 2019</t>
  </si>
  <si>
    <t>Mejoramiento físico y dotación tecnológica de las salas de cómputo y multimedia en las sedes Barcelona y San Antonio de la Universidad de los Llanos</t>
  </si>
  <si>
    <t>VIAC 04 1208 2019</t>
  </si>
  <si>
    <t>Oferta de dos programas profesionales de la Universidad de los Llanos, en la modalidad a distancia tradicional, en tres Departamentos de la Orinoquía Colombiana (FASE I)</t>
  </si>
  <si>
    <t>SIST 06 1208 2019</t>
  </si>
  <si>
    <t>Implementación del componente de infraestructura del Plan Estratégico de Tecnologías de la Información de la Universidad de los Llanos(FASE I)</t>
  </si>
  <si>
    <t>PLAN 01 1208 2019</t>
  </si>
  <si>
    <t>Estudios y diseños para el desarrollo de la infraestructura física de la Universidad de los Llanos, Sede Barcelona.</t>
  </si>
  <si>
    <t>ADICIONADOS 2020</t>
  </si>
  <si>
    <t>POAI 2020</t>
  </si>
  <si>
    <t>EJECUCIÓN PROYECTOS 2020</t>
  </si>
  <si>
    <t>ESTAMPILLA UNIVERSIDAD DE LOS LLANOS Y EXCEDENTES</t>
  </si>
  <si>
    <t>Estampilla Universidad de los Llanos</t>
  </si>
  <si>
    <t>Construcción de un edificio académico-administrativo en la sede San Antonio de la Universidad de los Llanos (Actualización 2)</t>
  </si>
  <si>
    <t>VIARE 03 02 11 2017</t>
  </si>
  <si>
    <t>Mejoramiento de infraestructura física y dotación de mobiliario para el laboratorio de química, Facultad de Ciencias Básicas e Ingeniería, Universidad de los Llanos "fase III".</t>
  </si>
  <si>
    <t>FCBI 06 2905 2020</t>
  </si>
  <si>
    <t>PROYECTOS ADICIONADOS ESTAMPILLA NACIONAL</t>
  </si>
  <si>
    <t>Estampilla Nacional</t>
  </si>
  <si>
    <t>TOTAL ADICIONADOS ESTAMPILLA NACIONAL</t>
  </si>
  <si>
    <t xml:space="preserve">                                                    EJECUCIÓN PLAN OPERATIVO ANUAL DE INVERSIÓN -  PROYECTOS DE INVERSIÓN CORTE SEPTIEMBRE/2020</t>
  </si>
  <si>
    <t>PROYECTOS ADICIONADOS RECURSOS  NACIÓN MEN</t>
  </si>
  <si>
    <t>PLAN 04 0404 2018</t>
  </si>
  <si>
    <t xml:space="preserve"> NACIÓN MEN</t>
  </si>
  <si>
    <t>TOTAL PROYECTOS ADICIONADOS RECURSOS NACIÓN MEN</t>
  </si>
  <si>
    <t>TOTALES POAI- ADICIONADOS  ESTAMPILLA UNILLANOS--CREE-PFC 2019 -ESTAMPILLA NACIONAL-NACION MEN</t>
  </si>
  <si>
    <t>NACIÓN MEN</t>
  </si>
  <si>
    <t>Mejoramiento de la gestión ambiental de la Universidad de los Llanos Mejoramiento de la gestión ambiental de la Universidad de los Llanos (Actualización).</t>
  </si>
  <si>
    <t>Mejoramiento de infraestructura física y dotación de mobiliario para el laboratorio de química, Facultad de Ciencias Básicas e Ingeniería, Universidad de los Llanos "Fase III".</t>
  </si>
  <si>
    <t>PROYECTOS DE INVERSIÓN APROBADOS Y EJECUTADOS SEPTIEMBRE DE 2020</t>
  </si>
  <si>
    <t>PROYECTOS DE INVERSIÓN APROBADOS Y EJECUTADOS A SEPTIEMBRE DE 2020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</si>
  <si>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2020,  fue aprobado por un valor total de </t>
    </r>
    <r>
      <rPr>
        <b/>
        <sz val="11"/>
        <color theme="1"/>
        <rFont val="Calibri"/>
        <family val="2"/>
        <scheme val="minor"/>
      </rPr>
      <t>$13.912.318.242</t>
    </r>
    <r>
      <rPr>
        <sz val="11"/>
        <color theme="1"/>
        <rFont val="Calibri"/>
        <family val="2"/>
        <scheme val="minor"/>
      </rPr>
      <t xml:space="preserve"> con las siguientes fuentes de financiación y niveles de ejecución a septiembre de 2020: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$1.447.000.000 </t>
    </r>
    <r>
      <rPr>
        <sz val="11"/>
        <color theme="1"/>
        <rFont val="Calibri"/>
        <family val="2"/>
        <scheme val="minor"/>
      </rPr>
      <t xml:space="preserve"> de los cuales se  han ejecutado $1.059.699.562 (73%)  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Universidad de los Llanos </t>
    </r>
    <r>
      <rPr>
        <sz val="11"/>
        <color theme="1"/>
        <rFont val="Calibri"/>
        <family val="2"/>
        <scheme val="minor"/>
      </rPr>
      <t>y excedentes</t>
    </r>
    <r>
      <rPr>
        <b/>
        <sz val="11"/>
        <color theme="1"/>
        <rFont val="Calibri"/>
        <family val="2"/>
        <scheme val="minor"/>
      </rPr>
      <t xml:space="preserve"> $12.465.318.242 </t>
    </r>
    <r>
      <rPr>
        <sz val="11"/>
        <color theme="1"/>
        <rFont val="Calibri"/>
        <family val="2"/>
        <scheme val="minor"/>
      </rPr>
      <t xml:space="preserve">con una ejecución de $6.089.934.752(49%). 
De otra parte, se adicionaron recursos de vigencias anteriores y recursos de PFC 2019  asi : </t>
    </r>
    <r>
      <rPr>
        <b/>
        <sz val="11"/>
        <color theme="1"/>
        <rFont val="Calibri"/>
        <family val="2"/>
        <scheme val="minor"/>
      </rPr>
      <t>1. CREE $873.337.223</t>
    </r>
    <r>
      <rPr>
        <sz val="11"/>
        <color theme="1"/>
        <rFont val="Calibri"/>
        <family val="2"/>
        <scheme val="minor"/>
      </rPr>
      <t xml:space="preserve"> de los cuales se han ejecutado $ 360.753.969 (41%).                                                     2. </t>
    </r>
    <r>
      <rPr>
        <b/>
        <sz val="11"/>
        <color theme="1"/>
        <rFont val="Calibri"/>
        <family val="2"/>
        <scheme val="minor"/>
      </rPr>
      <t>Estampilla Universidad de los Llanos $413.617.713 se</t>
    </r>
    <r>
      <rPr>
        <sz val="11"/>
        <color theme="1"/>
        <rFont val="Calibri"/>
        <family val="2"/>
        <scheme val="minor"/>
      </rPr>
      <t xml:space="preserve"> han ejecutado $411.705.713 (100%) 3</t>
    </r>
    <r>
      <rPr>
        <b/>
        <sz val="11"/>
        <color theme="1"/>
        <rFont val="Calibri"/>
        <family val="2"/>
        <scheme val="minor"/>
      </rPr>
      <t xml:space="preserve">. Plan de Fomento a la Calidad 2019 </t>
    </r>
    <r>
      <rPr>
        <sz val="11"/>
        <color theme="1"/>
        <rFont val="Calibri"/>
        <family val="2"/>
        <scheme val="minor"/>
      </rPr>
      <t xml:space="preserve">de los cuales se programaron para el 2020 </t>
    </r>
    <r>
      <rPr>
        <b/>
        <sz val="11"/>
        <color theme="1"/>
        <rFont val="Calibri"/>
        <family val="2"/>
        <scheme val="minor"/>
      </rPr>
      <t xml:space="preserve">$2.495.272.826, </t>
    </r>
    <r>
      <rPr>
        <sz val="11"/>
        <color theme="1"/>
        <rFont val="Calibri"/>
        <family val="2"/>
        <scheme val="minor"/>
      </rPr>
      <t xml:space="preserve">se han ejecutado $980.920.843(39%), </t>
    </r>
    <r>
      <rPr>
        <b/>
        <sz val="11"/>
        <color theme="1"/>
        <rFont val="Calibri"/>
        <family val="2"/>
        <scheme val="minor"/>
      </rPr>
      <t xml:space="preserve">Estampilla Nacional $207.214.482 </t>
    </r>
    <r>
      <rPr>
        <sz val="11"/>
        <color theme="1"/>
        <rFont val="Calibri"/>
        <family val="2"/>
        <scheme val="minor"/>
      </rPr>
      <t>de los cuales se han ejecutado $178.252.406 (86%) y recursos de</t>
    </r>
    <r>
      <rPr>
        <b/>
        <sz val="11"/>
        <color theme="1"/>
        <rFont val="Calibri"/>
        <family val="2"/>
        <scheme val="minor"/>
      </rPr>
      <t xml:space="preserve"> $119.902.951 </t>
    </r>
    <r>
      <rPr>
        <sz val="11"/>
        <color theme="1"/>
        <rFont val="Calibri"/>
        <family val="2"/>
        <scheme val="minor"/>
      </rPr>
      <t xml:space="preserve">de los cuales se han ejecutado $103.339.193 (86%) El gran total de ingresos y egresos de inversión, según la fuentes Institucionales de financiamiento, muestran que durante la vigencia 2020 se proyectaron </t>
    </r>
    <r>
      <rPr>
        <b/>
        <sz val="11"/>
        <color theme="1"/>
        <rFont val="Calibri"/>
        <family val="2"/>
        <scheme val="minor"/>
      </rPr>
      <t>$18.021.663.437</t>
    </r>
    <r>
      <rPr>
        <sz val="11"/>
        <color theme="1"/>
        <rFont val="Calibri"/>
        <family val="2"/>
        <scheme val="minor"/>
      </rPr>
      <t xml:space="preserve"> y se han ejecutado</t>
    </r>
    <r>
      <rPr>
        <b/>
        <sz val="11"/>
        <color theme="1"/>
        <rFont val="Calibri"/>
        <family val="2"/>
        <scheme val="minor"/>
      </rPr>
      <t xml:space="preserve"> $9.184.606.438 </t>
    </r>
    <r>
      <rPr>
        <sz val="11"/>
        <color theme="1"/>
        <rFont val="Calibri"/>
        <family val="2"/>
        <scheme val="minor"/>
      </rPr>
      <t xml:space="preserve"> equivalente al (51%) de la ejecución con corte al 30 de septiembre de 2020.
</t>
    </r>
  </si>
  <si>
    <t>MEN-NACIÓN</t>
  </si>
  <si>
    <t>PGN (Presupuesto General de la Nación)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</si>
</sst>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&quot;$&quot;\ #,##0"/>
    <numFmt numFmtId="167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3" fontId="0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8" fillId="0" borderId="0" xfId="4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9" fontId="0" fillId="0" borderId="1" xfId="4" applyFont="1" applyBorder="1" applyAlignment="1">
      <alignment horizontal="center" vertical="center"/>
    </xf>
    <xf numFmtId="9" fontId="2" fillId="4" borderId="1" xfId="4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/>
    <xf numFmtId="166" fontId="10" fillId="0" borderId="1" xfId="0" applyNumberFormat="1" applyFont="1" applyBorder="1"/>
    <xf numFmtId="9" fontId="10" fillId="0" borderId="1" xfId="4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9" fontId="12" fillId="3" borderId="1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9" fontId="12" fillId="3" borderId="3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0" borderId="1" xfId="0" applyFont="1" applyBorder="1"/>
    <xf numFmtId="166" fontId="0" fillId="0" borderId="1" xfId="0" applyNumberFormat="1" applyFont="1" applyBorder="1"/>
    <xf numFmtId="166" fontId="0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3" fontId="9" fillId="5" borderId="1" xfId="2" applyNumberFormat="1" applyFont="1" applyFill="1" applyBorder="1" applyAlignment="1">
      <alignment horizontal="center" vertical="center"/>
    </xf>
    <xf numFmtId="9" fontId="11" fillId="5" borderId="1" xfId="2" applyNumberFormat="1" applyFont="1" applyFill="1" applyBorder="1" applyAlignment="1">
      <alignment horizontal="center" vertical="center"/>
    </xf>
    <xf numFmtId="9" fontId="11" fillId="5" borderId="1" xfId="4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/>
    </xf>
    <xf numFmtId="9" fontId="11" fillId="5" borderId="3" xfId="4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justify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justify" vertical="center" wrapText="1"/>
    </xf>
    <xf numFmtId="3" fontId="13" fillId="2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3" fontId="13" fillId="2" borderId="1" xfId="3" applyNumberFormat="1" applyFont="1" applyFill="1" applyBorder="1" applyAlignment="1">
      <alignment horizontal="center" vertical="center"/>
    </xf>
    <xf numFmtId="167" fontId="17" fillId="2" borderId="1" xfId="3" applyNumberFormat="1" applyFont="1" applyFill="1" applyBorder="1" applyAlignment="1">
      <alignment horizontal="center" vertical="center"/>
    </xf>
    <xf numFmtId="9" fontId="13" fillId="2" borderId="1" xfId="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3" fontId="17" fillId="2" borderId="20" xfId="0" applyNumberFormat="1" applyFont="1" applyFill="1" applyBorder="1" applyAlignment="1">
      <alignment horizontal="center" vertical="center"/>
    </xf>
    <xf numFmtId="3" fontId="17" fillId="2" borderId="20" xfId="0" applyNumberFormat="1" applyFont="1" applyFill="1" applyBorder="1" applyAlignment="1">
      <alignment horizontal="center" vertical="center" wrapText="1"/>
    </xf>
    <xf numFmtId="3" fontId="17" fillId="2" borderId="20" xfId="0" applyNumberFormat="1" applyFont="1" applyFill="1" applyBorder="1" applyAlignment="1">
      <alignment horizontal="justify" vertical="center" wrapText="1"/>
    </xf>
    <xf numFmtId="9" fontId="17" fillId="2" borderId="20" xfId="4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7" fillId="2" borderId="17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justify" vertical="center" wrapText="1"/>
    </xf>
    <xf numFmtId="0" fontId="13" fillId="0" borderId="16" xfId="0" applyFont="1" applyBorder="1" applyAlignment="1">
      <alignment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justify"/>
    </xf>
    <xf numFmtId="0" fontId="9" fillId="0" borderId="16" xfId="0" applyFont="1" applyBorder="1" applyAlignment="1">
      <alignment vertical="center"/>
    </xf>
    <xf numFmtId="0" fontId="19" fillId="5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6" fontId="0" fillId="0" borderId="1" xfId="0" applyNumberFormat="1" applyFont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left" vertical="center"/>
    </xf>
    <xf numFmtId="3" fontId="13" fillId="2" borderId="3" xfId="0" applyNumberFormat="1" applyFont="1" applyFill="1" applyBorder="1" applyAlignment="1">
      <alignment horizontal="center" vertical="center"/>
    </xf>
    <xf numFmtId="9" fontId="13" fillId="2" borderId="3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7" fillId="2" borderId="15" xfId="0" applyNumberFormat="1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/>
    </xf>
    <xf numFmtId="3" fontId="13" fillId="2" borderId="18" xfId="0" applyNumberFormat="1" applyFont="1" applyFill="1" applyBorder="1" applyAlignment="1">
      <alignment horizontal="justify" vertical="center" wrapText="1"/>
    </xf>
    <xf numFmtId="3" fontId="13" fillId="2" borderId="15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0" borderId="22" xfId="0" applyFont="1" applyFill="1" applyBorder="1" applyAlignment="1">
      <alignment wrapText="1"/>
    </xf>
    <xf numFmtId="3" fontId="0" fillId="0" borderId="0" xfId="0" applyNumberFormat="1"/>
    <xf numFmtId="166" fontId="0" fillId="0" borderId="0" xfId="0" applyNumberFormat="1" applyAlignment="1">
      <alignment horizontal="center"/>
    </xf>
    <xf numFmtId="3" fontId="11" fillId="5" borderId="17" xfId="0" applyNumberFormat="1" applyFont="1" applyFill="1" applyBorder="1" applyAlignment="1">
      <alignment horizontal="right" vertical="center"/>
    </xf>
    <xf numFmtId="3" fontId="11" fillId="5" borderId="18" xfId="0" applyNumberFormat="1" applyFont="1" applyFill="1" applyBorder="1" applyAlignment="1">
      <alignment horizontal="right" vertical="center"/>
    </xf>
    <xf numFmtId="3" fontId="11" fillId="5" borderId="15" xfId="0" applyNumberFormat="1" applyFont="1" applyFill="1" applyBorder="1" applyAlignment="1">
      <alignment horizontal="right" vertical="center"/>
    </xf>
    <xf numFmtId="3" fontId="20" fillId="2" borderId="0" xfId="0" applyNumberFormat="1" applyFont="1" applyFill="1" applyBorder="1" applyAlignment="1">
      <alignment horizontal="center"/>
    </xf>
    <xf numFmtId="3" fontId="20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horizontal="right" vertical="center"/>
    </xf>
    <xf numFmtId="3" fontId="11" fillId="5" borderId="16" xfId="0" applyNumberFormat="1" applyFont="1" applyFill="1" applyBorder="1" applyAlignment="1">
      <alignment horizontal="right" vertical="center"/>
    </xf>
    <xf numFmtId="3" fontId="11" fillId="5" borderId="21" xfId="0" applyNumberFormat="1" applyFont="1" applyFill="1" applyBorder="1" applyAlignment="1">
      <alignment horizontal="right" vertical="center"/>
    </xf>
    <xf numFmtId="3" fontId="15" fillId="2" borderId="17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9" fillId="5" borderId="17" xfId="0" applyNumberFormat="1" applyFont="1" applyFill="1" applyBorder="1" applyAlignment="1">
      <alignment horizontal="center" vertical="center" wrapText="1"/>
    </xf>
    <xf numFmtId="3" fontId="19" fillId="5" borderId="18" xfId="0" applyNumberFormat="1" applyFont="1" applyFill="1" applyBorder="1" applyAlignment="1">
      <alignment horizontal="center" vertical="center" wrapText="1"/>
    </xf>
    <xf numFmtId="3" fontId="19" fillId="5" borderId="15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O" sz="1800"/>
              <a:t>PROYECTOS</a:t>
            </a:r>
            <a:r>
              <a:rPr lang="es-CO" sz="1800" baseline="0"/>
              <a:t> POAI 2020</a:t>
            </a:r>
            <a:endParaRPr lang="es-CO" sz="1800"/>
          </a:p>
        </c:rich>
      </c:tx>
      <c:layout>
        <c:manualLayout>
          <c:xMode val="edge"/>
          <c:yMode val="edge"/>
          <c:x val="0.39005000073314861"/>
          <c:y val="5.88685988719495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396815543285305"/>
          <c:y val="0.2485915577837168"/>
          <c:w val="0.53527726046692292"/>
          <c:h val="0.67063639829559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1.'!$A$27</c:f>
              <c:strCache>
                <c:ptCount val="1"/>
                <c:pt idx="0">
                  <c:v>Estampilla Universidad de los Llanos</c:v>
                </c:pt>
              </c:strCache>
            </c:strRef>
          </c:tx>
          <c:invertIfNegative val="0"/>
          <c:cat>
            <c:strRef>
              <c:f>'GRAFICO 1.'!$B$26:$D$26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1.'!$B$27:$D$27</c:f>
              <c:numCache>
                <c:formatCode>"$"\ #,##0</c:formatCode>
                <c:ptCount val="3"/>
                <c:pt idx="0">
                  <c:v>12465318242</c:v>
                </c:pt>
                <c:pt idx="1">
                  <c:v>6089934752</c:v>
                </c:pt>
                <c:pt idx="2" formatCode="0%">
                  <c:v>0.48855028277424062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7-46F4-A4C9-BB8E30799DA2}"/>
            </c:ext>
          </c:extLst>
        </c:ser>
        <c:ser>
          <c:idx val="1"/>
          <c:order val="1"/>
          <c:tx>
            <c:strRef>
              <c:f>'GRAFICO 1.'!$A$28</c:f>
              <c:strCache>
                <c:ptCount val="1"/>
                <c:pt idx="0">
                  <c:v>PGN</c:v>
                </c:pt>
              </c:strCache>
            </c:strRef>
          </c:tx>
          <c:invertIfNegative val="0"/>
          <c:cat>
            <c:strRef>
              <c:f>'GRAFICO 1.'!$B$26:$D$26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1.'!$B$28:$D$28</c:f>
              <c:numCache>
                <c:formatCode>"$"\ #,##0</c:formatCode>
                <c:ptCount val="3"/>
                <c:pt idx="0">
                  <c:v>1447000000</c:v>
                </c:pt>
                <c:pt idx="1">
                  <c:v>1059699562</c:v>
                </c:pt>
                <c:pt idx="2" formatCode="0%">
                  <c:v>0.73234247546648235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7-46F4-A4C9-BB8E30799DA2}"/>
            </c:ext>
          </c:extLst>
        </c:ser>
        <c:ser>
          <c:idx val="2"/>
          <c:order val="2"/>
          <c:tx>
            <c:strRef>
              <c:f>'GRAFICO 1.'!#REF!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'GRAFICO 1.'!$B$26:$D$26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7-46F4-A4C9-BB8E3079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11808"/>
        <c:axId val="128812200"/>
      </c:barChart>
      <c:catAx>
        <c:axId val="1288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12200"/>
        <c:crosses val="autoZero"/>
        <c:auto val="1"/>
        <c:lblAlgn val="ctr"/>
        <c:lblOffset val="100"/>
        <c:noMultiLvlLbl val="0"/>
      </c:catAx>
      <c:valAx>
        <c:axId val="128812200"/>
        <c:scaling>
          <c:orientation val="minMax"/>
        </c:scaling>
        <c:delete val="0"/>
        <c:axPos val="l"/>
        <c:majorGridlines/>
        <c:numFmt formatCode="&quot;$&quot;\ #,##0" sourceLinked="1"/>
        <c:majorTickMark val="out"/>
        <c:minorTickMark val="none"/>
        <c:tickLblPos val="nextTo"/>
        <c:crossAx val="128811808"/>
        <c:crosses val="autoZero"/>
        <c:crossBetween val="between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1.'!$A$6:$A$9</c:f>
              <c:strCache>
                <c:ptCount val="4"/>
                <c:pt idx="0">
                  <c:v>Estampilla Universidad de los Llanos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</c:strCache>
            </c:strRef>
          </c:cat>
          <c:val>
            <c:numRef>
              <c:f>'GRAFICO 1.'!$B$6:$B$9</c:f>
              <c:numCache>
                <c:formatCode>"$"\ #,##0</c:formatCode>
                <c:ptCount val="4"/>
                <c:pt idx="0">
                  <c:v>413617713</c:v>
                </c:pt>
                <c:pt idx="1">
                  <c:v>207214482</c:v>
                </c:pt>
                <c:pt idx="2">
                  <c:v>873337223</c:v>
                </c:pt>
                <c:pt idx="3">
                  <c:v>2495272826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8-4E84-90B0-DE0A17CB7B5A}"/>
            </c:ext>
          </c:extLst>
        </c:ser>
        <c:ser>
          <c:idx val="1"/>
          <c:order val="1"/>
          <c:invertIfNegative val="0"/>
          <c:cat>
            <c:strRef>
              <c:f>'GRAFICO 1.'!$A$6:$A$9</c:f>
              <c:strCache>
                <c:ptCount val="4"/>
                <c:pt idx="0">
                  <c:v>Estampilla Universidad de los Llanos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</c:strCache>
            </c:strRef>
          </c:cat>
          <c:val>
            <c:numRef>
              <c:f>'GRAFICO 1.'!$C$6:$C$9</c:f>
              <c:numCache>
                <c:formatCode>"$"\ #,##0</c:formatCode>
                <c:ptCount val="4"/>
                <c:pt idx="0">
                  <c:v>411705713</c:v>
                </c:pt>
                <c:pt idx="1">
                  <c:v>178252406</c:v>
                </c:pt>
                <c:pt idx="2">
                  <c:v>360753969</c:v>
                </c:pt>
                <c:pt idx="3">
                  <c:v>980920843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8-4E84-90B0-DE0A17CB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64000"/>
        <c:axId val="183067528"/>
        <c:axId val="0"/>
      </c:bar3DChart>
      <c:catAx>
        <c:axId val="18306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067528"/>
        <c:crosses val="autoZero"/>
        <c:auto val="1"/>
        <c:lblAlgn val="ctr"/>
        <c:lblOffset val="100"/>
        <c:noMultiLvlLbl val="0"/>
      </c:catAx>
      <c:valAx>
        <c:axId val="183067528"/>
        <c:scaling>
          <c:orientation val="minMax"/>
        </c:scaling>
        <c:delete val="0"/>
        <c:axPos val="l"/>
        <c:majorGridlines/>
        <c:numFmt formatCode="&quot;$&quot;\ #,##0" sourceLinked="1"/>
        <c:majorTickMark val="out"/>
        <c:minorTickMark val="none"/>
        <c:tickLblPos val="nextTo"/>
        <c:crossAx val="18306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2020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2.'!$A$7:$A$11</c:f>
              <c:strCache>
                <c:ptCount val="5"/>
                <c:pt idx="0">
                  <c:v>Estampilla Universidad de los Llanos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  <c:pt idx="4">
                  <c:v>NACIÓN MEN</c:v>
                </c:pt>
              </c:strCache>
            </c:strRef>
          </c:cat>
          <c:val>
            <c:numRef>
              <c:f>'GRAFICO 2.'!$B$7:$B$11</c:f>
              <c:numCache>
                <c:formatCode>"$"\ #,##0</c:formatCode>
                <c:ptCount val="5"/>
                <c:pt idx="0">
                  <c:v>6501640465</c:v>
                </c:pt>
                <c:pt idx="1">
                  <c:v>178252406</c:v>
                </c:pt>
                <c:pt idx="2">
                  <c:v>360753969</c:v>
                </c:pt>
                <c:pt idx="3">
                  <c:v>980920843</c:v>
                </c:pt>
                <c:pt idx="4">
                  <c:v>103339193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1-4AFC-81BB-C73830E22B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2</xdr:row>
      <xdr:rowOff>257174</xdr:rowOff>
    </xdr:to>
    <xdr:pic>
      <xdr:nvPicPr>
        <xdr:cNvPr id="2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733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2056130</xdr:colOff>
      <xdr:row>3</xdr:row>
      <xdr:rowOff>114300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23</xdr:row>
      <xdr:rowOff>161925</xdr:rowOff>
    </xdr:from>
    <xdr:to>
      <xdr:col>13</xdr:col>
      <xdr:colOff>95250</xdr:colOff>
      <xdr:row>39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676275</xdr:colOff>
      <xdr:row>2</xdr:row>
      <xdr:rowOff>285750</xdr:rowOff>
    </xdr:from>
    <xdr:to>
      <xdr:col>13</xdr:col>
      <xdr:colOff>438150</xdr:colOff>
      <xdr:row>20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209550</xdr:colOff>
      <xdr:row>4</xdr:row>
      <xdr:rowOff>104776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7124700" y="962026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2020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228600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14</xdr:row>
      <xdr:rowOff>47624</xdr:rowOff>
    </xdr:from>
    <xdr:to>
      <xdr:col>2</xdr:col>
      <xdr:colOff>38100</xdr:colOff>
      <xdr:row>28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12"/>
  <sheetViews>
    <sheetView tabSelected="1" workbookViewId="0">
      <selection activeCell="E36" sqref="E36"/>
    </sheetView>
  </sheetViews>
  <sheetFormatPr baseColWidth="10" defaultRowHeight="15.75" x14ac:dyDescent="0.25"/>
  <cols>
    <col min="1" max="1" width="4.7109375" style="67" customWidth="1"/>
    <col min="2" max="2" width="10.85546875" style="94" customWidth="1"/>
    <col min="3" max="3" width="16.5703125" style="68" customWidth="1"/>
    <col min="4" max="4" width="42.5703125" style="95" customWidth="1"/>
    <col min="5" max="5" width="14" style="93" customWidth="1"/>
    <col min="6" max="6" width="13.5703125" style="67" customWidth="1"/>
    <col min="7" max="7" width="14" style="67" hidden="1" customWidth="1"/>
    <col min="8" max="8" width="17.7109375" style="67" customWidth="1"/>
    <col min="9" max="9" width="17.28515625" style="93" customWidth="1"/>
    <col min="10" max="10" width="15.5703125" style="93" customWidth="1"/>
    <col min="11" max="11" width="10.42578125" style="93" customWidth="1"/>
    <col min="12" max="12" width="26.42578125" style="67" bestFit="1" customWidth="1"/>
    <col min="13" max="13" width="13.7109375" style="67" bestFit="1" customWidth="1"/>
    <col min="14" max="14" width="12.7109375" style="67" bestFit="1" customWidth="1"/>
    <col min="15" max="16384" width="11.42578125" style="67"/>
  </cols>
  <sheetData>
    <row r="1" spans="1:11" ht="18.75" x14ac:dyDescent="0.3">
      <c r="A1" s="118" t="s">
        <v>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8.75" x14ac:dyDescent="0.3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6.25" customHeight="1" x14ac:dyDescent="0.25">
      <c r="A3" s="119" t="s">
        <v>200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68" customFormat="1" ht="31.5" x14ac:dyDescent="0.25">
      <c r="A4" s="54" t="s">
        <v>105</v>
      </c>
      <c r="B4" s="54" t="s">
        <v>0</v>
      </c>
      <c r="C4" s="54" t="s">
        <v>1</v>
      </c>
      <c r="D4" s="55" t="s">
        <v>2</v>
      </c>
      <c r="E4" s="54" t="s">
        <v>3</v>
      </c>
      <c r="F4" s="54" t="s">
        <v>4</v>
      </c>
      <c r="G4" s="54" t="s">
        <v>5</v>
      </c>
      <c r="H4" s="54" t="s">
        <v>131</v>
      </c>
      <c r="I4" s="54" t="s">
        <v>132</v>
      </c>
      <c r="J4" s="54" t="s">
        <v>6</v>
      </c>
      <c r="K4" s="54" t="s">
        <v>113</v>
      </c>
    </row>
    <row r="5" spans="1:11" ht="47.25" x14ac:dyDescent="0.25">
      <c r="A5" s="69">
        <v>1</v>
      </c>
      <c r="B5" s="70" t="s">
        <v>134</v>
      </c>
      <c r="C5" s="71" t="s">
        <v>7</v>
      </c>
      <c r="D5" s="72" t="s">
        <v>139</v>
      </c>
      <c r="E5" s="69" t="s">
        <v>8</v>
      </c>
      <c r="F5" s="69" t="s">
        <v>9</v>
      </c>
      <c r="G5" s="73">
        <v>800000000</v>
      </c>
      <c r="H5" s="73">
        <v>400000000</v>
      </c>
      <c r="I5" s="69">
        <v>111784144</v>
      </c>
      <c r="J5" s="69">
        <f>H5-I5</f>
        <v>288215856</v>
      </c>
      <c r="K5" s="74">
        <f>I5/H5</f>
        <v>0.27946036000000002</v>
      </c>
    </row>
    <row r="6" spans="1:11" ht="63" x14ac:dyDescent="0.25">
      <c r="A6" s="69">
        <v>2</v>
      </c>
      <c r="B6" s="70" t="s">
        <v>135</v>
      </c>
      <c r="C6" s="71" t="s">
        <v>7</v>
      </c>
      <c r="D6" s="72" t="s">
        <v>140</v>
      </c>
      <c r="E6" s="69" t="s">
        <v>8</v>
      </c>
      <c r="F6" s="69" t="s">
        <v>9</v>
      </c>
      <c r="G6" s="71">
        <v>2636689000</v>
      </c>
      <c r="H6" s="71">
        <v>818540000</v>
      </c>
      <c r="I6" s="69">
        <v>414013345</v>
      </c>
      <c r="J6" s="69">
        <f t="shared" ref="J6:J24" si="0">H6-I6</f>
        <v>404526655</v>
      </c>
      <c r="K6" s="74">
        <f t="shared" ref="K6:K35" si="1">I6/H6</f>
        <v>0.50579488479487866</v>
      </c>
    </row>
    <row r="7" spans="1:11" ht="47.25" x14ac:dyDescent="0.25">
      <c r="A7" s="69">
        <v>3</v>
      </c>
      <c r="B7" s="70" t="s">
        <v>136</v>
      </c>
      <c r="C7" s="71" t="s">
        <v>7</v>
      </c>
      <c r="D7" s="72" t="s">
        <v>141</v>
      </c>
      <c r="E7" s="69" t="s">
        <v>8</v>
      </c>
      <c r="F7" s="69" t="s">
        <v>9</v>
      </c>
      <c r="G7" s="71">
        <v>150000000</v>
      </c>
      <c r="H7" s="71">
        <v>230000000</v>
      </c>
      <c r="I7" s="69">
        <v>183627885</v>
      </c>
      <c r="J7" s="69">
        <f t="shared" si="0"/>
        <v>46372115</v>
      </c>
      <c r="K7" s="74">
        <f t="shared" si="1"/>
        <v>0.79838210869565218</v>
      </c>
    </row>
    <row r="8" spans="1:11" ht="47.25" x14ac:dyDescent="0.25">
      <c r="A8" s="69">
        <v>4</v>
      </c>
      <c r="B8" s="70" t="s">
        <v>137</v>
      </c>
      <c r="C8" s="71" t="s">
        <v>7</v>
      </c>
      <c r="D8" s="72" t="s">
        <v>142</v>
      </c>
      <c r="E8" s="69" t="s">
        <v>8</v>
      </c>
      <c r="F8" s="69" t="s">
        <v>9</v>
      </c>
      <c r="G8" s="71">
        <v>250000000</v>
      </c>
      <c r="H8" s="71">
        <v>2166000000</v>
      </c>
      <c r="I8" s="69">
        <f>555921188-109293884</f>
        <v>446627304</v>
      </c>
      <c r="J8" s="69">
        <f t="shared" si="0"/>
        <v>1719372696</v>
      </c>
      <c r="K8" s="74">
        <f t="shared" si="1"/>
        <v>0.2061991246537396</v>
      </c>
    </row>
    <row r="9" spans="1:11" ht="63" x14ac:dyDescent="0.25">
      <c r="A9" s="69">
        <v>5</v>
      </c>
      <c r="B9" s="70" t="s">
        <v>138</v>
      </c>
      <c r="C9" s="71" t="s">
        <v>7</v>
      </c>
      <c r="D9" s="72" t="s">
        <v>143</v>
      </c>
      <c r="E9" s="69" t="s">
        <v>8</v>
      </c>
      <c r="F9" s="69" t="s">
        <v>9</v>
      </c>
      <c r="G9" s="71">
        <v>900000000</v>
      </c>
      <c r="H9" s="71">
        <v>1400000000</v>
      </c>
      <c r="I9" s="69">
        <f>390783495+109293884+9250000</f>
        <v>509327379</v>
      </c>
      <c r="J9" s="69">
        <f t="shared" si="0"/>
        <v>890672621</v>
      </c>
      <c r="K9" s="74">
        <f t="shared" si="1"/>
        <v>0.3638052707142857</v>
      </c>
    </row>
    <row r="10" spans="1:11" ht="78.75" x14ac:dyDescent="0.25">
      <c r="A10" s="69">
        <v>6</v>
      </c>
      <c r="B10" s="70" t="s">
        <v>144</v>
      </c>
      <c r="C10" s="1" t="s">
        <v>145</v>
      </c>
      <c r="D10" s="72" t="s">
        <v>146</v>
      </c>
      <c r="E10" s="69" t="s">
        <v>8</v>
      </c>
      <c r="F10" s="69" t="s">
        <v>9</v>
      </c>
      <c r="G10" s="71">
        <v>300000000</v>
      </c>
      <c r="H10" s="71">
        <v>550000000</v>
      </c>
      <c r="I10" s="69">
        <v>337163074</v>
      </c>
      <c r="J10" s="69">
        <f t="shared" si="0"/>
        <v>212836926</v>
      </c>
      <c r="K10" s="74">
        <f t="shared" si="1"/>
        <v>0.61302377090909088</v>
      </c>
    </row>
    <row r="11" spans="1:11" ht="63" x14ac:dyDescent="0.25">
      <c r="A11" s="69">
        <v>7</v>
      </c>
      <c r="B11" s="70" t="s">
        <v>147</v>
      </c>
      <c r="C11" s="71" t="s">
        <v>7</v>
      </c>
      <c r="D11" s="72" t="s">
        <v>148</v>
      </c>
      <c r="E11" s="69" t="s">
        <v>8</v>
      </c>
      <c r="F11" s="69" t="s">
        <v>9</v>
      </c>
      <c r="G11" s="71">
        <v>105000000</v>
      </c>
      <c r="H11" s="71">
        <v>154800000</v>
      </c>
      <c r="I11" s="69">
        <f>18747208-5000000</f>
        <v>13747208</v>
      </c>
      <c r="J11" s="69">
        <f t="shared" si="0"/>
        <v>141052792</v>
      </c>
      <c r="K11" s="74">
        <f t="shared" si="1"/>
        <v>8.8806253229974166E-2</v>
      </c>
    </row>
    <row r="12" spans="1:11" ht="74.25" customHeight="1" x14ac:dyDescent="0.25">
      <c r="A12" s="69">
        <v>8</v>
      </c>
      <c r="B12" s="70" t="s">
        <v>149</v>
      </c>
      <c r="C12" s="71" t="s">
        <v>7</v>
      </c>
      <c r="D12" s="72" t="s">
        <v>150</v>
      </c>
      <c r="E12" s="69" t="s">
        <v>8</v>
      </c>
      <c r="F12" s="69" t="s">
        <v>9</v>
      </c>
      <c r="G12" s="71">
        <v>584640000</v>
      </c>
      <c r="H12" s="71">
        <v>700000000</v>
      </c>
      <c r="I12" s="69">
        <f>233020218+5000000</f>
        <v>238020218</v>
      </c>
      <c r="J12" s="69">
        <f t="shared" si="0"/>
        <v>461979782</v>
      </c>
      <c r="K12" s="74">
        <f t="shared" si="1"/>
        <v>0.34002888285714283</v>
      </c>
    </row>
    <row r="13" spans="1:11" ht="60.75" customHeight="1" x14ac:dyDescent="0.25">
      <c r="A13" s="69">
        <v>9</v>
      </c>
      <c r="B13" s="70" t="s">
        <v>152</v>
      </c>
      <c r="C13" s="71" t="s">
        <v>11</v>
      </c>
      <c r="D13" s="72" t="s">
        <v>151</v>
      </c>
      <c r="E13" s="69" t="s">
        <v>8</v>
      </c>
      <c r="F13" s="69" t="s">
        <v>9</v>
      </c>
      <c r="G13" s="71">
        <v>836745000</v>
      </c>
      <c r="H13" s="71">
        <v>1000000000</v>
      </c>
      <c r="I13" s="69">
        <v>762482076</v>
      </c>
      <c r="J13" s="69">
        <f t="shared" si="0"/>
        <v>237517924</v>
      </c>
      <c r="K13" s="74">
        <f t="shared" si="1"/>
        <v>0.76248207599999995</v>
      </c>
    </row>
    <row r="14" spans="1:11" ht="47.25" x14ac:dyDescent="0.25">
      <c r="A14" s="69">
        <v>10</v>
      </c>
      <c r="B14" s="70" t="s">
        <v>153</v>
      </c>
      <c r="C14" s="71" t="s">
        <v>7</v>
      </c>
      <c r="D14" s="72" t="s">
        <v>154</v>
      </c>
      <c r="E14" s="69" t="s">
        <v>8</v>
      </c>
      <c r="F14" s="69" t="s">
        <v>9</v>
      </c>
      <c r="G14" s="71">
        <v>560520000</v>
      </c>
      <c r="H14" s="71">
        <v>100000000</v>
      </c>
      <c r="I14" s="69">
        <f>77668070-42115088</f>
        <v>35552982</v>
      </c>
      <c r="J14" s="69">
        <f t="shared" si="0"/>
        <v>64447018</v>
      </c>
      <c r="K14" s="74">
        <f t="shared" si="1"/>
        <v>0.35552982</v>
      </c>
    </row>
    <row r="15" spans="1:11" ht="47.25" x14ac:dyDescent="0.25">
      <c r="A15" s="69">
        <v>11</v>
      </c>
      <c r="B15" s="71" t="s">
        <v>155</v>
      </c>
      <c r="C15" s="71" t="s">
        <v>7</v>
      </c>
      <c r="D15" s="75" t="s">
        <v>156</v>
      </c>
      <c r="E15" s="69" t="s">
        <v>8</v>
      </c>
      <c r="F15" s="69" t="s">
        <v>9</v>
      </c>
      <c r="G15" s="71">
        <v>300000000</v>
      </c>
      <c r="H15" s="71">
        <v>140000000</v>
      </c>
      <c r="I15" s="69">
        <v>73769760</v>
      </c>
      <c r="J15" s="69">
        <f t="shared" si="0"/>
        <v>66230240</v>
      </c>
      <c r="K15" s="74">
        <f t="shared" si="1"/>
        <v>0.52692685714285714</v>
      </c>
    </row>
    <row r="16" spans="1:11" ht="63" customHeight="1" x14ac:dyDescent="0.25">
      <c r="A16" s="69">
        <v>12</v>
      </c>
      <c r="B16" s="70" t="s">
        <v>157</v>
      </c>
      <c r="C16" s="71" t="s">
        <v>111</v>
      </c>
      <c r="D16" s="72" t="s">
        <v>158</v>
      </c>
      <c r="E16" s="69" t="s">
        <v>8</v>
      </c>
      <c r="F16" s="69" t="s">
        <v>9</v>
      </c>
      <c r="G16" s="76">
        <v>550000000</v>
      </c>
      <c r="H16" s="76">
        <v>400000000</v>
      </c>
      <c r="I16" s="69">
        <v>0</v>
      </c>
      <c r="J16" s="69">
        <f t="shared" si="0"/>
        <v>400000000</v>
      </c>
      <c r="K16" s="74">
        <f t="shared" si="1"/>
        <v>0</v>
      </c>
    </row>
    <row r="17" spans="1:11" ht="31.5" x14ac:dyDescent="0.25">
      <c r="A17" s="69">
        <v>13</v>
      </c>
      <c r="B17" s="70" t="s">
        <v>159</v>
      </c>
      <c r="C17" s="71" t="s">
        <v>111</v>
      </c>
      <c r="D17" s="75" t="s">
        <v>160</v>
      </c>
      <c r="E17" s="69" t="s">
        <v>8</v>
      </c>
      <c r="F17" s="69" t="s">
        <v>9</v>
      </c>
      <c r="G17" s="76"/>
      <c r="H17" s="76">
        <v>800000000</v>
      </c>
      <c r="I17" s="69">
        <v>734000000</v>
      </c>
      <c r="J17" s="69">
        <f t="shared" si="0"/>
        <v>66000000</v>
      </c>
      <c r="K17" s="74">
        <f t="shared" si="1"/>
        <v>0.91749999999999998</v>
      </c>
    </row>
    <row r="18" spans="1:11" ht="47.25" x14ac:dyDescent="0.25">
      <c r="A18" s="69">
        <v>14</v>
      </c>
      <c r="B18" s="70" t="s">
        <v>161</v>
      </c>
      <c r="C18" s="71" t="s">
        <v>111</v>
      </c>
      <c r="D18" s="75" t="s">
        <v>162</v>
      </c>
      <c r="E18" s="69" t="s">
        <v>8</v>
      </c>
      <c r="F18" s="69" t="s">
        <v>9</v>
      </c>
      <c r="G18" s="76"/>
      <c r="H18" s="76">
        <v>302565830</v>
      </c>
      <c r="I18" s="69">
        <v>284429951</v>
      </c>
      <c r="J18" s="69">
        <f t="shared" si="0"/>
        <v>18135879</v>
      </c>
      <c r="K18" s="74">
        <f t="shared" si="1"/>
        <v>0.94005972518443337</v>
      </c>
    </row>
    <row r="19" spans="1:11" ht="61.5" customHeight="1" x14ac:dyDescent="0.25">
      <c r="A19" s="69">
        <v>15</v>
      </c>
      <c r="B19" s="70" t="s">
        <v>163</v>
      </c>
      <c r="C19" s="71" t="s">
        <v>116</v>
      </c>
      <c r="D19" s="75" t="s">
        <v>164</v>
      </c>
      <c r="E19" s="69" t="s">
        <v>8</v>
      </c>
      <c r="F19" s="69" t="s">
        <v>9</v>
      </c>
      <c r="G19" s="76"/>
      <c r="H19" s="76">
        <v>400000000</v>
      </c>
      <c r="I19" s="69">
        <v>153280812</v>
      </c>
      <c r="J19" s="69">
        <f t="shared" si="0"/>
        <v>246719188</v>
      </c>
      <c r="K19" s="74">
        <f t="shared" si="1"/>
        <v>0.38320203000000003</v>
      </c>
    </row>
    <row r="20" spans="1:11" ht="47.25" x14ac:dyDescent="0.25">
      <c r="A20" s="69">
        <v>16</v>
      </c>
      <c r="B20" s="70" t="s">
        <v>165</v>
      </c>
      <c r="C20" s="71" t="s">
        <v>10</v>
      </c>
      <c r="D20" s="75" t="s">
        <v>166</v>
      </c>
      <c r="E20" s="69" t="s">
        <v>8</v>
      </c>
      <c r="F20" s="69" t="s">
        <v>9</v>
      </c>
      <c r="G20" s="76"/>
      <c r="H20" s="76">
        <v>1600000000</v>
      </c>
      <c r="I20" s="69">
        <f>978669126+42115088</f>
        <v>1020784214</v>
      </c>
      <c r="J20" s="69">
        <f t="shared" si="0"/>
        <v>579215786</v>
      </c>
      <c r="K20" s="74">
        <f t="shared" si="1"/>
        <v>0.63799013375000002</v>
      </c>
    </row>
    <row r="21" spans="1:11" ht="47.25" x14ac:dyDescent="0.25">
      <c r="A21" s="69">
        <v>17</v>
      </c>
      <c r="B21" s="71" t="s">
        <v>167</v>
      </c>
      <c r="C21" s="71" t="s">
        <v>116</v>
      </c>
      <c r="D21" s="77" t="s">
        <v>168</v>
      </c>
      <c r="E21" s="69" t="s">
        <v>8</v>
      </c>
      <c r="F21" s="69" t="s">
        <v>9</v>
      </c>
      <c r="G21" s="76"/>
      <c r="H21" s="76">
        <v>500000000</v>
      </c>
      <c r="I21" s="69">
        <v>500000000</v>
      </c>
      <c r="J21" s="69">
        <f t="shared" si="0"/>
        <v>0</v>
      </c>
      <c r="K21" s="74">
        <f t="shared" si="1"/>
        <v>1</v>
      </c>
    </row>
    <row r="22" spans="1:11" ht="63" x14ac:dyDescent="0.25">
      <c r="A22" s="69">
        <v>18</v>
      </c>
      <c r="B22" s="71" t="s">
        <v>169</v>
      </c>
      <c r="C22" s="66" t="s">
        <v>14</v>
      </c>
      <c r="D22" s="77" t="s">
        <v>170</v>
      </c>
      <c r="E22" s="69" t="s">
        <v>8</v>
      </c>
      <c r="F22" s="69" t="s">
        <v>9</v>
      </c>
      <c r="G22" s="76"/>
      <c r="H22" s="76">
        <v>62104008</v>
      </c>
      <c r="I22" s="69">
        <v>0</v>
      </c>
      <c r="J22" s="69">
        <f t="shared" si="0"/>
        <v>62104008</v>
      </c>
      <c r="K22" s="74">
        <f t="shared" si="1"/>
        <v>0</v>
      </c>
    </row>
    <row r="23" spans="1:11" ht="47.25" x14ac:dyDescent="0.25">
      <c r="A23" s="69">
        <v>19</v>
      </c>
      <c r="B23" s="71" t="s">
        <v>171</v>
      </c>
      <c r="C23" s="71" t="s">
        <v>116</v>
      </c>
      <c r="D23" s="77" t="s">
        <v>172</v>
      </c>
      <c r="E23" s="69" t="s">
        <v>8</v>
      </c>
      <c r="F23" s="69" t="s">
        <v>9</v>
      </c>
      <c r="G23" s="76"/>
      <c r="H23" s="76">
        <v>271324400</v>
      </c>
      <c r="I23" s="69">
        <v>271324400</v>
      </c>
      <c r="J23" s="69">
        <f t="shared" si="0"/>
        <v>0</v>
      </c>
      <c r="K23" s="74">
        <f t="shared" si="1"/>
        <v>1</v>
      </c>
    </row>
    <row r="24" spans="1:11" ht="63" x14ac:dyDescent="0.25">
      <c r="A24" s="69">
        <v>20</v>
      </c>
      <c r="B24" s="71" t="s">
        <v>173</v>
      </c>
      <c r="C24" s="71" t="s">
        <v>174</v>
      </c>
      <c r="D24" s="77" t="s">
        <v>175</v>
      </c>
      <c r="E24" s="69" t="s">
        <v>8</v>
      </c>
      <c r="F24" s="69" t="s">
        <v>9</v>
      </c>
      <c r="G24" s="76"/>
      <c r="H24" s="76">
        <v>469984004</v>
      </c>
      <c r="I24" s="69">
        <v>0</v>
      </c>
      <c r="J24" s="69">
        <f t="shared" si="0"/>
        <v>469984004</v>
      </c>
      <c r="K24" s="74">
        <f t="shared" si="1"/>
        <v>0</v>
      </c>
    </row>
    <row r="25" spans="1:11" ht="37.5" customHeight="1" x14ac:dyDescent="0.25">
      <c r="A25" s="115" t="s">
        <v>177</v>
      </c>
      <c r="B25" s="116"/>
      <c r="C25" s="116"/>
      <c r="D25" s="116"/>
      <c r="E25" s="116"/>
      <c r="F25" s="117"/>
      <c r="G25" s="56" t="e">
        <f>G5+G6+G7+G8+G9+G10+G11+G12+G13+#REF!+#REF!+G14+G15+G16+#REF!+#REF!</f>
        <v>#REF!</v>
      </c>
      <c r="H25" s="56">
        <f>SUM(H5:H24)</f>
        <v>12465318242</v>
      </c>
      <c r="I25" s="56">
        <f>SUM(I5:I24)</f>
        <v>6089934752</v>
      </c>
      <c r="J25" s="56">
        <f>SUM(J5:J24)</f>
        <v>6375383490</v>
      </c>
      <c r="K25" s="57">
        <f t="shared" si="1"/>
        <v>0.48855028277424062</v>
      </c>
    </row>
    <row r="26" spans="1:11" ht="47.25" customHeight="1" x14ac:dyDescent="0.25">
      <c r="A26" s="69">
        <v>20</v>
      </c>
      <c r="B26" s="71" t="s">
        <v>173</v>
      </c>
      <c r="C26" s="71" t="s">
        <v>174</v>
      </c>
      <c r="D26" s="77" t="s">
        <v>175</v>
      </c>
      <c r="E26" s="69" t="s">
        <v>8</v>
      </c>
      <c r="F26" s="69" t="s">
        <v>12</v>
      </c>
      <c r="G26" s="78">
        <v>199666200</v>
      </c>
      <c r="H26" s="79">
        <v>1447000000</v>
      </c>
      <c r="I26" s="69">
        <f>1051257562+8442000</f>
        <v>1059699562</v>
      </c>
      <c r="J26" s="69">
        <f>H26-I26</f>
        <v>387300438</v>
      </c>
      <c r="K26" s="80">
        <f>I26/H26</f>
        <v>0.73234247546648235</v>
      </c>
    </row>
    <row r="27" spans="1:11" ht="26.25" customHeight="1" x14ac:dyDescent="0.25">
      <c r="A27" s="115" t="s">
        <v>176</v>
      </c>
      <c r="B27" s="116"/>
      <c r="C27" s="116"/>
      <c r="D27" s="116"/>
      <c r="E27" s="116"/>
      <c r="F27" s="117"/>
      <c r="G27" s="58"/>
      <c r="H27" s="56">
        <f>H26</f>
        <v>1447000000</v>
      </c>
      <c r="I27" s="56">
        <f t="shared" ref="I27:J27" si="2">I26</f>
        <v>1059699562</v>
      </c>
      <c r="J27" s="56">
        <f t="shared" si="2"/>
        <v>387300438</v>
      </c>
      <c r="K27" s="60">
        <f>I27/H27</f>
        <v>0.73234247546648235</v>
      </c>
    </row>
    <row r="28" spans="1:11" ht="25.5" customHeight="1" x14ac:dyDescent="0.25">
      <c r="A28" s="115" t="s">
        <v>117</v>
      </c>
      <c r="B28" s="116"/>
      <c r="C28" s="116"/>
      <c r="D28" s="116"/>
      <c r="E28" s="116"/>
      <c r="F28" s="117"/>
      <c r="G28" s="56"/>
      <c r="H28" s="56">
        <f>H25+H27</f>
        <v>13912318242</v>
      </c>
      <c r="I28" s="56">
        <f t="shared" ref="I28:J28" si="3">I25+I27</f>
        <v>7149634314</v>
      </c>
      <c r="J28" s="56">
        <f t="shared" si="3"/>
        <v>6762683928</v>
      </c>
      <c r="K28" s="57">
        <f>I28/H28</f>
        <v>0.51390675440530942</v>
      </c>
    </row>
    <row r="29" spans="1:11" ht="27.75" customHeight="1" x14ac:dyDescent="0.25">
      <c r="A29" s="120" t="s">
        <v>121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ht="64.5" customHeight="1" x14ac:dyDescent="0.25">
      <c r="A30" s="69">
        <v>21</v>
      </c>
      <c r="B30" s="70" t="s">
        <v>115</v>
      </c>
      <c r="C30" s="71" t="s">
        <v>7</v>
      </c>
      <c r="D30" s="72" t="s">
        <v>114</v>
      </c>
      <c r="E30" s="101" t="s">
        <v>13</v>
      </c>
      <c r="F30" s="69" t="s">
        <v>9</v>
      </c>
      <c r="G30" s="71">
        <v>300000000</v>
      </c>
      <c r="H30" s="71">
        <v>60000000</v>
      </c>
      <c r="I30" s="69">
        <v>58088000</v>
      </c>
      <c r="J30" s="69">
        <f t="shared" ref="J30" si="4">H30-I30</f>
        <v>1912000</v>
      </c>
      <c r="K30" s="74">
        <f t="shared" ref="K30" si="5">I30/H30</f>
        <v>0.96813333333333329</v>
      </c>
    </row>
    <row r="31" spans="1:11" ht="64.5" customHeight="1" x14ac:dyDescent="0.25">
      <c r="A31" s="69">
        <v>22</v>
      </c>
      <c r="B31" s="70" t="s">
        <v>194</v>
      </c>
      <c r="C31" s="71" t="s">
        <v>111</v>
      </c>
      <c r="D31" s="72" t="s">
        <v>193</v>
      </c>
      <c r="E31" s="101" t="s">
        <v>13</v>
      </c>
      <c r="F31" s="69" t="s">
        <v>9</v>
      </c>
      <c r="G31" s="71"/>
      <c r="H31" s="71">
        <v>353617713</v>
      </c>
      <c r="I31" s="69">
        <v>353617713</v>
      </c>
      <c r="J31" s="69">
        <f>H31-I31</f>
        <v>0</v>
      </c>
      <c r="K31" s="74">
        <f>I31/H31</f>
        <v>1</v>
      </c>
    </row>
    <row r="32" spans="1:11" ht="26.25" customHeight="1" x14ac:dyDescent="0.25">
      <c r="A32" s="115" t="s">
        <v>122</v>
      </c>
      <c r="B32" s="116"/>
      <c r="C32" s="116"/>
      <c r="D32" s="116"/>
      <c r="E32" s="116"/>
      <c r="F32" s="117"/>
      <c r="G32" s="58"/>
      <c r="H32" s="56">
        <f>SUM(H30:H31)</f>
        <v>413617713</v>
      </c>
      <c r="I32" s="56">
        <f t="shared" ref="I32:J32" si="6">SUM(I30:I31)</f>
        <v>411705713</v>
      </c>
      <c r="J32" s="56">
        <f t="shared" si="6"/>
        <v>1912000</v>
      </c>
      <c r="K32" s="59">
        <v>1</v>
      </c>
    </row>
    <row r="33" spans="1:11" x14ac:dyDescent="0.25">
      <c r="A33" s="121" t="s">
        <v>119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62.25" customHeight="1" x14ac:dyDescent="0.25">
      <c r="A35" s="69">
        <v>23</v>
      </c>
      <c r="B35" s="81" t="s">
        <v>179</v>
      </c>
      <c r="C35" s="81" t="s">
        <v>7</v>
      </c>
      <c r="D35" s="82" t="s">
        <v>178</v>
      </c>
      <c r="E35" s="69" t="s">
        <v>13</v>
      </c>
      <c r="F35" s="69" t="s">
        <v>120</v>
      </c>
      <c r="G35" s="69"/>
      <c r="H35" s="69">
        <v>715771559</v>
      </c>
      <c r="I35" s="69">
        <v>360753969</v>
      </c>
      <c r="J35" s="69">
        <f t="shared" ref="J35" si="7">H35-I35</f>
        <v>355017590</v>
      </c>
      <c r="K35" s="74">
        <f t="shared" si="1"/>
        <v>0.50400712973844219</v>
      </c>
    </row>
    <row r="36" spans="1:11" ht="83.25" customHeight="1" x14ac:dyDescent="0.25">
      <c r="A36" s="69">
        <v>24</v>
      </c>
      <c r="B36" s="81" t="s">
        <v>196</v>
      </c>
      <c r="C36" s="84" t="s">
        <v>118</v>
      </c>
      <c r="D36" s="82" t="s">
        <v>208</v>
      </c>
      <c r="E36" s="69" t="s">
        <v>13</v>
      </c>
      <c r="F36" s="69" t="s">
        <v>120</v>
      </c>
      <c r="G36" s="102"/>
      <c r="H36" s="102">
        <v>157565664</v>
      </c>
      <c r="I36" s="102">
        <v>0</v>
      </c>
      <c r="J36" s="102">
        <v>0</v>
      </c>
      <c r="K36" s="103">
        <v>0</v>
      </c>
    </row>
    <row r="37" spans="1:11" ht="28.5" customHeight="1" x14ac:dyDescent="0.25">
      <c r="A37" s="123" t="s">
        <v>133</v>
      </c>
      <c r="B37" s="124"/>
      <c r="C37" s="124"/>
      <c r="D37" s="124"/>
      <c r="E37" s="124"/>
      <c r="F37" s="125"/>
      <c r="G37" s="61"/>
      <c r="H37" s="61">
        <f>SUM(H35:H36)</f>
        <v>873337223</v>
      </c>
      <c r="I37" s="61">
        <f t="shared" ref="I37:J37" si="8">SUM(I35:I36)</f>
        <v>360753969</v>
      </c>
      <c r="J37" s="61">
        <f t="shared" si="8"/>
        <v>355017590</v>
      </c>
      <c r="K37" s="62">
        <f>I37/H37</f>
        <v>0.4130752239790883</v>
      </c>
    </row>
    <row r="38" spans="1:11" ht="21.75" customHeight="1" x14ac:dyDescent="0.25">
      <c r="A38" s="126" t="s">
        <v>197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 ht="82.5" customHeight="1" x14ac:dyDescent="0.25">
      <c r="A39" s="106">
        <v>24</v>
      </c>
      <c r="B39" s="81" t="s">
        <v>196</v>
      </c>
      <c r="C39" s="84" t="s">
        <v>118</v>
      </c>
      <c r="D39" s="82" t="s">
        <v>195</v>
      </c>
      <c r="E39" s="69" t="s">
        <v>13</v>
      </c>
      <c r="F39" s="105" t="s">
        <v>198</v>
      </c>
      <c r="G39" s="104"/>
      <c r="H39" s="69">
        <v>207214482</v>
      </c>
      <c r="I39" s="69">
        <v>178252406</v>
      </c>
      <c r="J39" s="69">
        <f>H39-I39</f>
        <v>28962076</v>
      </c>
      <c r="K39" s="80">
        <f>I39/H39</f>
        <v>0.86023140988765445</v>
      </c>
    </row>
    <row r="40" spans="1:11" ht="38.25" customHeight="1" x14ac:dyDescent="0.25">
      <c r="A40" s="115" t="s">
        <v>199</v>
      </c>
      <c r="B40" s="116"/>
      <c r="C40" s="116"/>
      <c r="D40" s="116"/>
      <c r="E40" s="116"/>
      <c r="F40" s="117"/>
      <c r="G40" s="55"/>
      <c r="H40" s="55">
        <f>SUM(H39)</f>
        <v>207214482</v>
      </c>
      <c r="I40" s="55">
        <f>SUM(I39)</f>
        <v>178252406</v>
      </c>
      <c r="J40" s="55">
        <f>SUM(J39)</f>
        <v>28962076</v>
      </c>
      <c r="K40" s="63">
        <f>I40/H40</f>
        <v>0.86023140988765445</v>
      </c>
    </row>
    <row r="41" spans="1:11" ht="27.75" customHeight="1" x14ac:dyDescent="0.25">
      <c r="A41" s="129" t="s">
        <v>123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</row>
    <row r="42" spans="1:11" ht="63" customHeight="1" x14ac:dyDescent="0.25">
      <c r="A42" s="83">
        <v>25</v>
      </c>
      <c r="B42" s="84" t="s">
        <v>180</v>
      </c>
      <c r="C42" s="84" t="s">
        <v>118</v>
      </c>
      <c r="D42" s="85" t="s">
        <v>181</v>
      </c>
      <c r="E42" s="83" t="s">
        <v>13</v>
      </c>
      <c r="F42" s="83" t="s">
        <v>128</v>
      </c>
      <c r="G42" s="83"/>
      <c r="H42" s="83">
        <v>1127355268</v>
      </c>
      <c r="I42" s="83">
        <v>351260360</v>
      </c>
      <c r="J42" s="83">
        <f>H42-I42</f>
        <v>776094908</v>
      </c>
      <c r="K42" s="86">
        <f>I42/H42</f>
        <v>0.31157911793250254</v>
      </c>
    </row>
    <row r="43" spans="1:11" ht="75" customHeight="1" x14ac:dyDescent="0.25">
      <c r="A43" s="87">
        <v>26</v>
      </c>
      <c r="B43" s="88" t="s">
        <v>182</v>
      </c>
      <c r="C43" s="88" t="s">
        <v>127</v>
      </c>
      <c r="D43" s="77" t="s">
        <v>183</v>
      </c>
      <c r="E43" s="87" t="s">
        <v>13</v>
      </c>
      <c r="F43" s="87" t="s">
        <v>128</v>
      </c>
      <c r="G43" s="87"/>
      <c r="H43" s="87">
        <v>200000000</v>
      </c>
      <c r="I43" s="87">
        <v>28000000</v>
      </c>
      <c r="J43" s="83">
        <f t="shared" ref="J43:J47" si="9">H43-I43</f>
        <v>172000000</v>
      </c>
      <c r="K43" s="86">
        <f t="shared" ref="K43:K47" si="10">I43/H43</f>
        <v>0.14000000000000001</v>
      </c>
    </row>
    <row r="44" spans="1:11" ht="67.5" customHeight="1" x14ac:dyDescent="0.25">
      <c r="A44" s="89">
        <v>27</v>
      </c>
      <c r="B44" s="84" t="s">
        <v>126</v>
      </c>
      <c r="C44" s="84" t="s">
        <v>127</v>
      </c>
      <c r="D44" s="85" t="s">
        <v>125</v>
      </c>
      <c r="E44" s="87" t="s">
        <v>13</v>
      </c>
      <c r="F44" s="83" t="s">
        <v>128</v>
      </c>
      <c r="G44" s="87" t="s">
        <v>128</v>
      </c>
      <c r="H44" s="87">
        <v>126989604</v>
      </c>
      <c r="I44" s="87">
        <v>113249920</v>
      </c>
      <c r="J44" s="83">
        <f t="shared" si="9"/>
        <v>13739684</v>
      </c>
      <c r="K44" s="86">
        <f t="shared" si="10"/>
        <v>0.89180465512751739</v>
      </c>
    </row>
    <row r="45" spans="1:11" ht="67.5" customHeight="1" x14ac:dyDescent="0.25">
      <c r="A45" s="89">
        <v>28</v>
      </c>
      <c r="B45" s="88" t="s">
        <v>184</v>
      </c>
      <c r="C45" s="90" t="s">
        <v>10</v>
      </c>
      <c r="D45" s="77" t="s">
        <v>185</v>
      </c>
      <c r="E45" s="87" t="s">
        <v>13</v>
      </c>
      <c r="F45" s="83" t="s">
        <v>128</v>
      </c>
      <c r="G45" s="87" t="s">
        <v>128</v>
      </c>
      <c r="H45" s="87">
        <v>421669838</v>
      </c>
      <c r="I45" s="87">
        <v>0</v>
      </c>
      <c r="J45" s="83">
        <f t="shared" si="9"/>
        <v>421669838</v>
      </c>
      <c r="K45" s="86">
        <f t="shared" si="10"/>
        <v>0</v>
      </c>
    </row>
    <row r="46" spans="1:11" ht="57.75" customHeight="1" x14ac:dyDescent="0.25">
      <c r="A46" s="89">
        <v>29</v>
      </c>
      <c r="B46" s="88" t="s">
        <v>186</v>
      </c>
      <c r="C46" s="88" t="s">
        <v>116</v>
      </c>
      <c r="D46" s="77" t="s">
        <v>187</v>
      </c>
      <c r="E46" s="87" t="s">
        <v>13</v>
      </c>
      <c r="F46" s="83" t="s">
        <v>128</v>
      </c>
      <c r="G46" s="87" t="s">
        <v>128</v>
      </c>
      <c r="H46" s="87">
        <v>220000000</v>
      </c>
      <c r="I46" s="87">
        <v>220000000</v>
      </c>
      <c r="J46" s="83">
        <f t="shared" si="9"/>
        <v>0</v>
      </c>
      <c r="K46" s="86">
        <f t="shared" si="10"/>
        <v>1</v>
      </c>
    </row>
    <row r="47" spans="1:11" ht="63.75" customHeight="1" x14ac:dyDescent="0.25">
      <c r="A47" s="89">
        <v>30</v>
      </c>
      <c r="B47" s="70" t="s">
        <v>130</v>
      </c>
      <c r="C47" s="87" t="s">
        <v>10</v>
      </c>
      <c r="D47" s="91" t="s">
        <v>129</v>
      </c>
      <c r="E47" s="87" t="s">
        <v>13</v>
      </c>
      <c r="F47" s="83" t="s">
        <v>128</v>
      </c>
      <c r="G47" s="87" t="s">
        <v>128</v>
      </c>
      <c r="H47" s="87">
        <v>399258116</v>
      </c>
      <c r="I47" s="87">
        <v>268410563</v>
      </c>
      <c r="J47" s="83">
        <f t="shared" si="9"/>
        <v>130847553</v>
      </c>
      <c r="K47" s="86">
        <f t="shared" si="10"/>
        <v>0.67227327947417359</v>
      </c>
    </row>
    <row r="48" spans="1:11" ht="27.75" customHeight="1" x14ac:dyDescent="0.25">
      <c r="A48" s="115" t="s">
        <v>124</v>
      </c>
      <c r="B48" s="116"/>
      <c r="C48" s="116"/>
      <c r="D48" s="116"/>
      <c r="E48" s="116"/>
      <c r="F48" s="117"/>
      <c r="G48" s="55"/>
      <c r="H48" s="55">
        <f>SUM(H42:H47)</f>
        <v>2495272826</v>
      </c>
      <c r="I48" s="55">
        <f>SUM(I42:I47)</f>
        <v>980920843</v>
      </c>
      <c r="J48" s="55">
        <f>SUM(J42:J47)</f>
        <v>1514351983</v>
      </c>
      <c r="K48" s="63">
        <f>I48/H48</f>
        <v>0.3931116600874649</v>
      </c>
    </row>
    <row r="49" spans="1:11" ht="27.75" customHeight="1" x14ac:dyDescent="0.25">
      <c r="A49" s="126" t="s">
        <v>201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8"/>
    </row>
    <row r="50" spans="1:11" ht="66" customHeight="1" x14ac:dyDescent="0.25">
      <c r="A50" s="87">
        <v>31</v>
      </c>
      <c r="B50" s="70" t="s">
        <v>202</v>
      </c>
      <c r="C50" s="88" t="s">
        <v>116</v>
      </c>
      <c r="D50" s="107" t="s">
        <v>207</v>
      </c>
      <c r="E50" s="69" t="s">
        <v>13</v>
      </c>
      <c r="F50" s="108" t="s">
        <v>203</v>
      </c>
      <c r="G50" s="104"/>
      <c r="H50" s="69">
        <v>119902951</v>
      </c>
      <c r="I50" s="69">
        <v>103339193</v>
      </c>
      <c r="J50" s="69">
        <f>H50-I50</f>
        <v>16563758</v>
      </c>
      <c r="K50" s="80">
        <f>I50/H50</f>
        <v>0.86185696130197831</v>
      </c>
    </row>
    <row r="51" spans="1:11" ht="27.75" customHeight="1" x14ac:dyDescent="0.25">
      <c r="A51" s="115" t="s">
        <v>204</v>
      </c>
      <c r="B51" s="116"/>
      <c r="C51" s="116"/>
      <c r="D51" s="116"/>
      <c r="E51" s="116"/>
      <c r="F51" s="117"/>
      <c r="G51" s="55"/>
      <c r="H51" s="55">
        <f>SUM(H50)</f>
        <v>119902951</v>
      </c>
      <c r="I51" s="55">
        <f t="shared" ref="I51:J51" si="11">SUM(I50)</f>
        <v>103339193</v>
      </c>
      <c r="J51" s="55">
        <f t="shared" si="11"/>
        <v>16563758</v>
      </c>
      <c r="K51" s="55">
        <f>I51/H51*100</f>
        <v>86.185696130197826</v>
      </c>
    </row>
    <row r="52" spans="1:11" ht="33.75" customHeight="1" x14ac:dyDescent="0.25">
      <c r="A52" s="130" t="s">
        <v>205</v>
      </c>
      <c r="B52" s="131"/>
      <c r="C52" s="131"/>
      <c r="D52" s="131"/>
      <c r="E52" s="131"/>
      <c r="F52" s="132"/>
      <c r="G52" s="55" t="e">
        <f>G25+#REF!+#REF!</f>
        <v>#REF!</v>
      </c>
      <c r="H52" s="55">
        <f>SUM(H28+H32+H37+H40+H48+H51)</f>
        <v>18021663437</v>
      </c>
      <c r="I52" s="55">
        <f>SUM(I28+I32+I37+I40+I48+I51)</f>
        <v>9184606438</v>
      </c>
      <c r="J52" s="55">
        <f>SUM(J28+J32+J37+J40+J48+J51)</f>
        <v>8679491335</v>
      </c>
      <c r="K52" s="63">
        <f>I52/H52</f>
        <v>0.50964254604506853</v>
      </c>
    </row>
    <row r="53" spans="1:11" x14ac:dyDescent="0.25">
      <c r="A53" s="96" t="s">
        <v>106</v>
      </c>
      <c r="B53" s="92"/>
      <c r="C53" s="92"/>
      <c r="D53" s="92"/>
    </row>
    <row r="67" spans="2:11" x14ac:dyDescent="0.25">
      <c r="B67" s="67"/>
      <c r="C67" s="67"/>
      <c r="D67" s="67"/>
      <c r="E67" s="67"/>
      <c r="I67" s="67"/>
      <c r="J67" s="67"/>
      <c r="K67" s="67"/>
    </row>
    <row r="68" spans="2:11" x14ac:dyDescent="0.25">
      <c r="B68" s="67"/>
      <c r="C68" s="67"/>
      <c r="D68" s="67"/>
      <c r="E68" s="67"/>
      <c r="I68" s="67"/>
      <c r="J68" s="67"/>
      <c r="K68" s="67"/>
    </row>
    <row r="69" spans="2:11" x14ac:dyDescent="0.25">
      <c r="B69" s="67"/>
      <c r="C69" s="67"/>
      <c r="D69" s="67"/>
      <c r="E69" s="67"/>
      <c r="I69" s="67"/>
      <c r="J69" s="67"/>
      <c r="K69" s="67"/>
    </row>
    <row r="70" spans="2:11" x14ac:dyDescent="0.25">
      <c r="B70" s="67"/>
      <c r="C70" s="67"/>
      <c r="D70" s="67"/>
      <c r="E70" s="67"/>
      <c r="I70" s="67"/>
      <c r="J70" s="67"/>
      <c r="K70" s="67"/>
    </row>
    <row r="71" spans="2:11" x14ac:dyDescent="0.25">
      <c r="B71" s="67"/>
      <c r="C71" s="67"/>
      <c r="D71" s="67"/>
      <c r="E71" s="67"/>
      <c r="I71" s="67"/>
      <c r="J71" s="67"/>
      <c r="K71" s="67"/>
    </row>
    <row r="72" spans="2:11" x14ac:dyDescent="0.25">
      <c r="B72" s="67"/>
      <c r="C72" s="67"/>
      <c r="D72" s="67"/>
      <c r="E72" s="67"/>
      <c r="I72" s="67"/>
      <c r="J72" s="67"/>
      <c r="K72" s="67"/>
    </row>
    <row r="73" spans="2:11" x14ac:dyDescent="0.25">
      <c r="B73" s="67"/>
      <c r="C73" s="67"/>
      <c r="D73" s="67"/>
      <c r="E73" s="67"/>
      <c r="I73" s="67"/>
      <c r="J73" s="67"/>
      <c r="K73" s="67"/>
    </row>
    <row r="74" spans="2:11" x14ac:dyDescent="0.25">
      <c r="B74" s="67"/>
      <c r="C74" s="67"/>
      <c r="D74" s="67"/>
      <c r="E74" s="67"/>
      <c r="I74" s="67"/>
      <c r="J74" s="67"/>
      <c r="K74" s="67"/>
    </row>
    <row r="75" spans="2:11" x14ac:dyDescent="0.25">
      <c r="B75" s="67"/>
      <c r="C75" s="67"/>
      <c r="D75" s="67"/>
      <c r="E75" s="67"/>
      <c r="I75" s="67"/>
      <c r="J75" s="67"/>
      <c r="K75" s="67"/>
    </row>
    <row r="76" spans="2:11" x14ac:dyDescent="0.25">
      <c r="B76" s="67"/>
      <c r="C76" s="67"/>
      <c r="D76" s="67"/>
      <c r="E76" s="67"/>
      <c r="I76" s="67"/>
      <c r="J76" s="67"/>
      <c r="K76" s="67"/>
    </row>
    <row r="77" spans="2:11" x14ac:dyDescent="0.25">
      <c r="B77" s="67"/>
      <c r="C77" s="67"/>
      <c r="D77" s="67"/>
      <c r="E77" s="67"/>
      <c r="I77" s="67"/>
      <c r="J77" s="67"/>
      <c r="K77" s="67"/>
    </row>
    <row r="78" spans="2:11" x14ac:dyDescent="0.25">
      <c r="B78" s="67"/>
      <c r="C78" s="67"/>
      <c r="D78" s="67"/>
      <c r="E78" s="67"/>
      <c r="I78" s="67"/>
      <c r="J78" s="67"/>
      <c r="K78" s="67"/>
    </row>
    <row r="79" spans="2:11" x14ac:dyDescent="0.25">
      <c r="B79" s="67"/>
      <c r="C79" s="67"/>
      <c r="D79" s="67"/>
      <c r="E79" s="67"/>
      <c r="I79" s="67"/>
      <c r="J79" s="67"/>
      <c r="K79" s="67"/>
    </row>
    <row r="80" spans="2:11" x14ac:dyDescent="0.25">
      <c r="B80" s="67"/>
      <c r="C80" s="67"/>
      <c r="D80" s="67"/>
      <c r="E80" s="67"/>
      <c r="I80" s="67"/>
      <c r="J80" s="67"/>
      <c r="K80" s="67"/>
    </row>
    <row r="81" spans="2:11" x14ac:dyDescent="0.25">
      <c r="B81" s="67"/>
      <c r="C81" s="67"/>
      <c r="D81" s="67"/>
      <c r="E81" s="67"/>
      <c r="I81" s="67"/>
      <c r="J81" s="67"/>
      <c r="K81" s="67"/>
    </row>
    <row r="82" spans="2:11" x14ac:dyDescent="0.25">
      <c r="B82" s="67"/>
      <c r="C82" s="67"/>
      <c r="D82" s="67"/>
      <c r="E82" s="67"/>
      <c r="I82" s="67"/>
      <c r="J82" s="67"/>
      <c r="K82" s="67"/>
    </row>
    <row r="83" spans="2:11" x14ac:dyDescent="0.25">
      <c r="B83" s="67"/>
      <c r="C83" s="67"/>
      <c r="D83" s="67"/>
      <c r="E83" s="67"/>
      <c r="I83" s="67"/>
      <c r="J83" s="67"/>
      <c r="K83" s="67"/>
    </row>
    <row r="84" spans="2:11" x14ac:dyDescent="0.25">
      <c r="B84" s="67"/>
      <c r="C84" s="67"/>
      <c r="D84" s="67"/>
      <c r="E84" s="67"/>
      <c r="I84" s="67"/>
      <c r="J84" s="67"/>
      <c r="K84" s="67"/>
    </row>
    <row r="85" spans="2:11" x14ac:dyDescent="0.25">
      <c r="B85" s="67"/>
      <c r="C85" s="67"/>
      <c r="D85" s="67"/>
      <c r="E85" s="67"/>
      <c r="I85" s="67"/>
      <c r="J85" s="67"/>
      <c r="K85" s="67"/>
    </row>
    <row r="86" spans="2:11" x14ac:dyDescent="0.25">
      <c r="B86" s="67"/>
      <c r="C86" s="67"/>
      <c r="D86" s="67"/>
      <c r="E86" s="67"/>
      <c r="I86" s="67"/>
      <c r="J86" s="67"/>
      <c r="K86" s="67"/>
    </row>
    <row r="87" spans="2:11" x14ac:dyDescent="0.25">
      <c r="B87" s="67"/>
      <c r="C87" s="67"/>
      <c r="D87" s="67"/>
      <c r="E87" s="67"/>
      <c r="I87" s="67"/>
      <c r="J87" s="67"/>
      <c r="K87" s="67"/>
    </row>
    <row r="88" spans="2:11" x14ac:dyDescent="0.25">
      <c r="B88" s="67"/>
      <c r="C88" s="67"/>
      <c r="D88" s="67"/>
      <c r="E88" s="67"/>
      <c r="I88" s="67"/>
      <c r="J88" s="67"/>
      <c r="K88" s="67"/>
    </row>
    <row r="89" spans="2:11" x14ac:dyDescent="0.25">
      <c r="B89" s="67"/>
      <c r="C89" s="67"/>
      <c r="D89" s="67"/>
      <c r="E89" s="67"/>
      <c r="I89" s="67"/>
      <c r="J89" s="67"/>
      <c r="K89" s="67"/>
    </row>
    <row r="90" spans="2:11" x14ac:dyDescent="0.25">
      <c r="B90" s="67"/>
      <c r="C90" s="67"/>
      <c r="D90" s="67"/>
      <c r="E90" s="67"/>
      <c r="I90" s="67"/>
      <c r="J90" s="67"/>
      <c r="K90" s="67"/>
    </row>
    <row r="91" spans="2:11" x14ac:dyDescent="0.25">
      <c r="B91" s="67"/>
      <c r="C91" s="67"/>
      <c r="D91" s="67"/>
      <c r="E91" s="67"/>
      <c r="I91" s="67"/>
      <c r="J91" s="67"/>
      <c r="K91" s="67"/>
    </row>
    <row r="92" spans="2:11" x14ac:dyDescent="0.25">
      <c r="B92" s="67"/>
      <c r="C92" s="67"/>
      <c r="D92" s="67"/>
      <c r="E92" s="67"/>
      <c r="I92" s="67"/>
      <c r="J92" s="67"/>
      <c r="K92" s="67"/>
    </row>
    <row r="93" spans="2:11" x14ac:dyDescent="0.25">
      <c r="B93" s="67"/>
      <c r="C93" s="67"/>
      <c r="D93" s="67"/>
      <c r="E93" s="67"/>
      <c r="I93" s="67"/>
      <c r="J93" s="67"/>
      <c r="K93" s="67"/>
    </row>
    <row r="94" spans="2:11" x14ac:dyDescent="0.25">
      <c r="B94" s="67"/>
      <c r="C94" s="67"/>
      <c r="D94" s="67"/>
      <c r="E94" s="67"/>
      <c r="I94" s="67"/>
      <c r="J94" s="67"/>
      <c r="K94" s="67"/>
    </row>
    <row r="95" spans="2:11" x14ac:dyDescent="0.25">
      <c r="B95" s="67"/>
      <c r="C95" s="67"/>
      <c r="D95" s="67"/>
      <c r="E95" s="67"/>
      <c r="I95" s="67"/>
      <c r="J95" s="67"/>
      <c r="K95" s="67"/>
    </row>
    <row r="96" spans="2:11" x14ac:dyDescent="0.25">
      <c r="B96" s="67"/>
      <c r="C96" s="67"/>
      <c r="D96" s="67"/>
      <c r="E96" s="67"/>
      <c r="I96" s="67"/>
      <c r="J96" s="67"/>
      <c r="K96" s="67"/>
    </row>
    <row r="97" spans="2:11" x14ac:dyDescent="0.25">
      <c r="B97" s="67"/>
      <c r="C97" s="67"/>
      <c r="D97" s="67"/>
      <c r="E97" s="67"/>
      <c r="I97" s="67"/>
      <c r="J97" s="67"/>
      <c r="K97" s="67"/>
    </row>
    <row r="98" spans="2:11" x14ac:dyDescent="0.25">
      <c r="B98" s="67"/>
      <c r="C98" s="67"/>
      <c r="D98" s="67"/>
      <c r="E98" s="67"/>
      <c r="I98" s="67"/>
      <c r="J98" s="67"/>
      <c r="K98" s="67"/>
    </row>
    <row r="99" spans="2:11" x14ac:dyDescent="0.25">
      <c r="B99" s="67"/>
      <c r="C99" s="67"/>
      <c r="D99" s="67"/>
      <c r="E99" s="67"/>
      <c r="I99" s="67"/>
      <c r="J99" s="67"/>
      <c r="K99" s="67"/>
    </row>
    <row r="100" spans="2:11" x14ac:dyDescent="0.25">
      <c r="B100" s="67"/>
      <c r="C100" s="67"/>
      <c r="D100" s="67"/>
      <c r="E100" s="67"/>
      <c r="I100" s="67"/>
      <c r="J100" s="67"/>
      <c r="K100" s="67"/>
    </row>
    <row r="101" spans="2:11" x14ac:dyDescent="0.25">
      <c r="B101" s="67"/>
      <c r="C101" s="67"/>
      <c r="D101" s="67"/>
      <c r="E101" s="67"/>
      <c r="I101" s="67"/>
      <c r="J101" s="67"/>
      <c r="K101" s="67"/>
    </row>
    <row r="102" spans="2:11" x14ac:dyDescent="0.25">
      <c r="B102" s="67"/>
      <c r="C102" s="67"/>
      <c r="D102" s="67"/>
      <c r="E102" s="67"/>
      <c r="I102" s="67"/>
      <c r="J102" s="67"/>
      <c r="K102" s="67"/>
    </row>
    <row r="103" spans="2:11" x14ac:dyDescent="0.25">
      <c r="B103" s="67"/>
      <c r="C103" s="67"/>
      <c r="D103" s="67"/>
      <c r="E103" s="67"/>
      <c r="I103" s="67"/>
      <c r="J103" s="67"/>
      <c r="K103" s="67"/>
    </row>
    <row r="104" spans="2:11" x14ac:dyDescent="0.25">
      <c r="B104" s="67"/>
      <c r="C104" s="67"/>
      <c r="D104" s="67"/>
      <c r="E104" s="67"/>
      <c r="I104" s="67"/>
      <c r="J104" s="67"/>
      <c r="K104" s="67"/>
    </row>
    <row r="105" spans="2:11" x14ac:dyDescent="0.25">
      <c r="B105" s="67"/>
      <c r="C105" s="67"/>
      <c r="D105" s="67"/>
      <c r="E105" s="67"/>
      <c r="I105" s="67"/>
      <c r="J105" s="67"/>
      <c r="K105" s="67"/>
    </row>
    <row r="106" spans="2:11" x14ac:dyDescent="0.25">
      <c r="B106" s="67"/>
      <c r="C106" s="67"/>
      <c r="D106" s="67"/>
      <c r="E106" s="67"/>
      <c r="I106" s="67"/>
      <c r="J106" s="67"/>
      <c r="K106" s="67"/>
    </row>
    <row r="107" spans="2:11" x14ac:dyDescent="0.25">
      <c r="B107" s="67"/>
      <c r="C107" s="67"/>
      <c r="D107" s="67"/>
      <c r="E107" s="67"/>
      <c r="I107" s="67"/>
      <c r="J107" s="67"/>
      <c r="K107" s="67"/>
    </row>
    <row r="108" spans="2:11" x14ac:dyDescent="0.25">
      <c r="B108" s="67"/>
      <c r="C108" s="67"/>
      <c r="D108" s="67"/>
      <c r="E108" s="67"/>
      <c r="I108" s="67"/>
      <c r="J108" s="67"/>
      <c r="K108" s="67"/>
    </row>
    <row r="109" spans="2:11" x14ac:dyDescent="0.25">
      <c r="B109" s="67"/>
      <c r="C109" s="67"/>
      <c r="D109" s="67"/>
      <c r="E109" s="67"/>
      <c r="I109" s="67"/>
      <c r="J109" s="67"/>
      <c r="K109" s="67"/>
    </row>
    <row r="110" spans="2:11" x14ac:dyDescent="0.25">
      <c r="B110" s="67"/>
      <c r="C110" s="67"/>
      <c r="D110" s="67"/>
      <c r="E110" s="67"/>
      <c r="I110" s="67"/>
      <c r="J110" s="67"/>
      <c r="K110" s="67"/>
    </row>
    <row r="111" spans="2:11" x14ac:dyDescent="0.25">
      <c r="B111" s="67"/>
      <c r="C111" s="67"/>
      <c r="D111" s="67"/>
      <c r="E111" s="67"/>
      <c r="I111" s="67"/>
      <c r="J111" s="67"/>
      <c r="K111" s="67"/>
    </row>
    <row r="112" spans="2:11" x14ac:dyDescent="0.25">
      <c r="B112" s="67"/>
      <c r="C112" s="67"/>
      <c r="D112" s="67"/>
      <c r="E112" s="67"/>
      <c r="I112" s="67"/>
      <c r="J112" s="67"/>
      <c r="K112" s="67"/>
    </row>
    <row r="113" spans="2:11" x14ac:dyDescent="0.25">
      <c r="B113" s="67"/>
      <c r="C113" s="67"/>
      <c r="D113" s="67"/>
      <c r="E113" s="67"/>
      <c r="I113" s="67"/>
      <c r="J113" s="67"/>
      <c r="K113" s="67"/>
    </row>
    <row r="114" spans="2:11" x14ac:dyDescent="0.25">
      <c r="B114" s="67"/>
      <c r="C114" s="67"/>
      <c r="D114" s="67"/>
      <c r="E114" s="67"/>
      <c r="I114" s="67"/>
      <c r="J114" s="67"/>
      <c r="K114" s="67"/>
    </row>
    <row r="115" spans="2:11" x14ac:dyDescent="0.25">
      <c r="B115" s="67"/>
      <c r="C115" s="67"/>
      <c r="D115" s="67"/>
      <c r="E115" s="67"/>
      <c r="I115" s="67"/>
      <c r="J115" s="67"/>
      <c r="K115" s="67"/>
    </row>
    <row r="116" spans="2:11" x14ac:dyDescent="0.25">
      <c r="B116" s="67"/>
      <c r="C116" s="67"/>
      <c r="D116" s="67"/>
      <c r="E116" s="67"/>
      <c r="I116" s="67"/>
      <c r="J116" s="67"/>
      <c r="K116" s="67"/>
    </row>
    <row r="117" spans="2:11" x14ac:dyDescent="0.25">
      <c r="B117" s="67"/>
      <c r="C117" s="67"/>
      <c r="D117" s="67"/>
      <c r="E117" s="67"/>
      <c r="I117" s="67"/>
      <c r="J117" s="67"/>
      <c r="K117" s="67"/>
    </row>
    <row r="118" spans="2:11" x14ac:dyDescent="0.25">
      <c r="B118" s="67"/>
      <c r="C118" s="67"/>
      <c r="D118" s="67"/>
      <c r="E118" s="67"/>
      <c r="I118" s="67"/>
      <c r="J118" s="67"/>
      <c r="K118" s="67"/>
    </row>
    <row r="119" spans="2:11" x14ac:dyDescent="0.25">
      <c r="B119" s="67"/>
      <c r="C119" s="67"/>
      <c r="D119" s="67"/>
      <c r="E119" s="67"/>
      <c r="I119" s="67"/>
      <c r="J119" s="67"/>
      <c r="K119" s="67"/>
    </row>
    <row r="120" spans="2:11" x14ac:dyDescent="0.25">
      <c r="B120" s="67"/>
      <c r="C120" s="67"/>
      <c r="D120" s="67"/>
      <c r="E120" s="67"/>
      <c r="I120" s="67"/>
      <c r="J120" s="67"/>
      <c r="K120" s="67"/>
    </row>
    <row r="121" spans="2:11" x14ac:dyDescent="0.25">
      <c r="B121" s="67"/>
      <c r="C121" s="67"/>
      <c r="D121" s="67"/>
      <c r="E121" s="67"/>
      <c r="I121" s="67"/>
      <c r="J121" s="67"/>
      <c r="K121" s="67"/>
    </row>
    <row r="122" spans="2:11" x14ac:dyDescent="0.25">
      <c r="B122" s="67"/>
      <c r="C122" s="67"/>
      <c r="D122" s="67"/>
      <c r="E122" s="67"/>
      <c r="I122" s="67"/>
      <c r="J122" s="67"/>
      <c r="K122" s="67"/>
    </row>
    <row r="123" spans="2:11" x14ac:dyDescent="0.25">
      <c r="B123" s="67"/>
      <c r="C123" s="67"/>
      <c r="D123" s="67"/>
      <c r="E123" s="67"/>
      <c r="I123" s="67"/>
      <c r="J123" s="67"/>
      <c r="K123" s="67"/>
    </row>
    <row r="124" spans="2:11" x14ac:dyDescent="0.25">
      <c r="B124" s="67"/>
      <c r="C124" s="67"/>
      <c r="D124" s="67"/>
      <c r="E124" s="67"/>
      <c r="I124" s="67"/>
      <c r="J124" s="67"/>
      <c r="K124" s="67"/>
    </row>
    <row r="125" spans="2:11" x14ac:dyDescent="0.25">
      <c r="B125" s="67"/>
      <c r="C125" s="67"/>
      <c r="D125" s="67"/>
      <c r="E125" s="67"/>
      <c r="I125" s="67"/>
      <c r="J125" s="67"/>
      <c r="K125" s="67"/>
    </row>
    <row r="126" spans="2:11" x14ac:dyDescent="0.25">
      <c r="B126" s="67"/>
      <c r="C126" s="67"/>
      <c r="D126" s="67"/>
      <c r="E126" s="67"/>
      <c r="I126" s="67"/>
      <c r="J126" s="67"/>
      <c r="K126" s="67"/>
    </row>
    <row r="127" spans="2:11" x14ac:dyDescent="0.25">
      <c r="B127" s="67"/>
      <c r="C127" s="67"/>
      <c r="D127" s="67"/>
      <c r="E127" s="67"/>
      <c r="I127" s="67"/>
      <c r="J127" s="67"/>
      <c r="K127" s="67"/>
    </row>
    <row r="128" spans="2:11" x14ac:dyDescent="0.25">
      <c r="B128" s="67"/>
      <c r="C128" s="67"/>
      <c r="D128" s="67"/>
      <c r="E128" s="67"/>
      <c r="I128" s="67"/>
      <c r="J128" s="67"/>
      <c r="K128" s="67"/>
    </row>
    <row r="129" spans="2:11" x14ac:dyDescent="0.25">
      <c r="B129" s="67"/>
      <c r="C129" s="67"/>
      <c r="D129" s="67"/>
      <c r="E129" s="67"/>
      <c r="I129" s="67"/>
      <c r="J129" s="67"/>
      <c r="K129" s="67"/>
    </row>
    <row r="130" spans="2:11" x14ac:dyDescent="0.25">
      <c r="B130" s="67"/>
      <c r="C130" s="67"/>
      <c r="D130" s="67"/>
      <c r="E130" s="67"/>
      <c r="I130" s="67"/>
      <c r="J130" s="67"/>
      <c r="K130" s="67"/>
    </row>
    <row r="131" spans="2:11" x14ac:dyDescent="0.25">
      <c r="B131" s="67"/>
      <c r="C131" s="67"/>
      <c r="D131" s="67"/>
      <c r="E131" s="67"/>
      <c r="I131" s="67"/>
      <c r="J131" s="67"/>
      <c r="K131" s="67"/>
    </row>
    <row r="132" spans="2:11" x14ac:dyDescent="0.25">
      <c r="B132" s="67"/>
      <c r="C132" s="67"/>
      <c r="D132" s="67"/>
      <c r="E132" s="67"/>
      <c r="I132" s="67"/>
      <c r="J132" s="67"/>
      <c r="K132" s="67"/>
    </row>
    <row r="4302" spans="2:11" x14ac:dyDescent="0.25">
      <c r="B4302" s="67"/>
      <c r="C4302" s="67"/>
      <c r="D4302" s="67"/>
      <c r="E4302" s="67"/>
      <c r="I4302" s="67"/>
      <c r="J4302" s="67"/>
      <c r="K4302" s="67"/>
    </row>
    <row r="4303" spans="2:11" x14ac:dyDescent="0.25">
      <c r="B4303" s="67"/>
      <c r="C4303" s="67"/>
      <c r="D4303" s="67"/>
      <c r="E4303" s="67"/>
      <c r="I4303" s="67"/>
      <c r="J4303" s="67"/>
      <c r="K4303" s="67"/>
    </row>
    <row r="4304" spans="2:11" x14ac:dyDescent="0.25">
      <c r="B4304" s="67"/>
      <c r="C4304" s="67"/>
      <c r="D4304" s="67"/>
      <c r="E4304" s="67"/>
      <c r="I4304" s="67"/>
      <c r="J4304" s="67"/>
      <c r="K4304" s="67"/>
    </row>
    <row r="4305" spans="2:11" x14ac:dyDescent="0.25">
      <c r="B4305" s="67"/>
      <c r="C4305" s="67"/>
      <c r="D4305" s="67"/>
      <c r="E4305" s="67"/>
      <c r="I4305" s="67"/>
      <c r="J4305" s="67"/>
      <c r="K4305" s="67"/>
    </row>
    <row r="4306" spans="2:11" x14ac:dyDescent="0.25">
      <c r="B4306" s="67"/>
      <c r="C4306" s="67"/>
      <c r="D4306" s="67"/>
      <c r="E4306" s="67"/>
      <c r="I4306" s="67"/>
      <c r="J4306" s="67"/>
      <c r="K4306" s="67"/>
    </row>
    <row r="4307" spans="2:11" x14ac:dyDescent="0.25">
      <c r="B4307" s="67"/>
      <c r="C4307" s="67"/>
      <c r="D4307" s="67"/>
      <c r="E4307" s="67"/>
      <c r="I4307" s="67"/>
      <c r="J4307" s="67"/>
      <c r="K4307" s="67"/>
    </row>
    <row r="4308" spans="2:11" x14ac:dyDescent="0.25">
      <c r="B4308" s="67"/>
      <c r="C4308" s="67"/>
      <c r="D4308" s="67"/>
      <c r="E4308" s="67"/>
      <c r="I4308" s="67"/>
      <c r="J4308" s="67"/>
      <c r="K4308" s="67"/>
    </row>
    <row r="4309" spans="2:11" x14ac:dyDescent="0.25">
      <c r="B4309" s="67"/>
      <c r="C4309" s="67"/>
      <c r="D4309" s="67"/>
      <c r="E4309" s="67"/>
      <c r="I4309" s="67"/>
      <c r="J4309" s="67"/>
      <c r="K4309" s="67"/>
    </row>
    <row r="4310" spans="2:11" x14ac:dyDescent="0.25">
      <c r="B4310" s="67"/>
      <c r="C4310" s="67"/>
      <c r="D4310" s="67"/>
      <c r="E4310" s="67"/>
      <c r="I4310" s="67"/>
      <c r="J4310" s="67"/>
      <c r="K4310" s="67"/>
    </row>
    <row r="4311" spans="2:11" x14ac:dyDescent="0.25">
      <c r="B4311" s="67"/>
      <c r="C4311" s="67"/>
      <c r="D4311" s="67"/>
      <c r="E4311" s="67"/>
      <c r="I4311" s="67"/>
      <c r="J4311" s="67"/>
      <c r="K4311" s="67"/>
    </row>
    <row r="4312" spans="2:11" x14ac:dyDescent="0.25">
      <c r="B4312" s="67"/>
      <c r="C4312" s="67"/>
      <c r="D4312" s="67"/>
      <c r="E4312" s="67"/>
      <c r="I4312" s="67"/>
      <c r="J4312" s="67"/>
      <c r="K4312" s="67"/>
    </row>
    <row r="4313" spans="2:11" x14ac:dyDescent="0.25">
      <c r="B4313" s="67"/>
      <c r="C4313" s="67"/>
      <c r="D4313" s="67"/>
      <c r="E4313" s="67"/>
      <c r="I4313" s="67"/>
      <c r="J4313" s="67"/>
      <c r="K4313" s="67"/>
    </row>
    <row r="4314" spans="2:11" x14ac:dyDescent="0.25">
      <c r="B4314" s="67"/>
      <c r="C4314" s="67"/>
      <c r="D4314" s="67"/>
      <c r="E4314" s="67"/>
      <c r="I4314" s="67"/>
      <c r="J4314" s="67"/>
      <c r="K4314" s="67"/>
    </row>
    <row r="4315" spans="2:11" x14ac:dyDescent="0.25">
      <c r="B4315" s="67"/>
      <c r="C4315" s="67"/>
      <c r="D4315" s="67"/>
      <c r="E4315" s="67"/>
      <c r="I4315" s="67"/>
      <c r="J4315" s="67"/>
      <c r="K4315" s="67"/>
    </row>
    <row r="4316" spans="2:11" x14ac:dyDescent="0.25">
      <c r="B4316" s="67"/>
      <c r="C4316" s="67"/>
      <c r="D4316" s="67"/>
      <c r="E4316" s="67"/>
      <c r="I4316" s="67"/>
      <c r="J4316" s="67"/>
      <c r="K4316" s="67"/>
    </row>
    <row r="4317" spans="2:11" x14ac:dyDescent="0.25">
      <c r="B4317" s="67"/>
      <c r="C4317" s="67"/>
      <c r="D4317" s="67"/>
      <c r="E4317" s="67"/>
      <c r="I4317" s="67"/>
      <c r="J4317" s="67"/>
      <c r="K4317" s="67"/>
    </row>
    <row r="4318" spans="2:11" x14ac:dyDescent="0.25">
      <c r="B4318" s="67"/>
      <c r="C4318" s="67"/>
      <c r="D4318" s="67"/>
      <c r="E4318" s="67"/>
      <c r="I4318" s="67"/>
      <c r="J4318" s="67"/>
      <c r="K4318" s="67"/>
    </row>
    <row r="4319" spans="2:11" x14ac:dyDescent="0.25">
      <c r="B4319" s="67"/>
      <c r="C4319" s="67"/>
      <c r="D4319" s="67"/>
      <c r="E4319" s="67"/>
      <c r="I4319" s="67"/>
      <c r="J4319" s="67"/>
      <c r="K4319" s="67"/>
    </row>
    <row r="4320" spans="2:11" x14ac:dyDescent="0.25">
      <c r="B4320" s="67"/>
      <c r="C4320" s="67"/>
      <c r="D4320" s="67"/>
      <c r="E4320" s="67"/>
      <c r="I4320" s="67"/>
      <c r="J4320" s="67"/>
      <c r="K4320" s="67"/>
    </row>
    <row r="4321" spans="2:11" x14ac:dyDescent="0.25">
      <c r="B4321" s="67"/>
      <c r="C4321" s="67"/>
      <c r="D4321" s="67"/>
      <c r="E4321" s="67"/>
      <c r="I4321" s="67"/>
      <c r="J4321" s="67"/>
      <c r="K4321" s="67"/>
    </row>
    <row r="4322" spans="2:11" x14ac:dyDescent="0.25">
      <c r="B4322" s="67"/>
      <c r="C4322" s="67"/>
      <c r="D4322" s="67"/>
      <c r="E4322" s="67"/>
      <c r="I4322" s="67"/>
      <c r="J4322" s="67"/>
      <c r="K4322" s="67"/>
    </row>
    <row r="4323" spans="2:11" x14ac:dyDescent="0.25">
      <c r="B4323" s="67"/>
      <c r="C4323" s="67"/>
      <c r="D4323" s="67"/>
      <c r="E4323" s="67"/>
      <c r="I4323" s="67"/>
      <c r="J4323" s="67"/>
      <c r="K4323" s="67"/>
    </row>
    <row r="4324" spans="2:11" x14ac:dyDescent="0.25">
      <c r="B4324" s="67"/>
      <c r="C4324" s="67"/>
      <c r="D4324" s="67"/>
      <c r="E4324" s="67"/>
      <c r="I4324" s="67"/>
      <c r="J4324" s="67"/>
      <c r="K4324" s="67"/>
    </row>
    <row r="4325" spans="2:11" x14ac:dyDescent="0.25">
      <c r="B4325" s="67"/>
      <c r="C4325" s="67"/>
      <c r="D4325" s="67"/>
      <c r="E4325" s="67"/>
      <c r="I4325" s="67"/>
      <c r="J4325" s="67"/>
      <c r="K4325" s="67"/>
    </row>
    <row r="4326" spans="2:11" x14ac:dyDescent="0.25">
      <c r="B4326" s="67"/>
      <c r="C4326" s="67"/>
      <c r="D4326" s="67"/>
      <c r="E4326" s="67"/>
      <c r="I4326" s="67"/>
      <c r="J4326" s="67"/>
      <c r="K4326" s="67"/>
    </row>
    <row r="4327" spans="2:11" x14ac:dyDescent="0.25">
      <c r="B4327" s="67"/>
      <c r="C4327" s="67"/>
      <c r="D4327" s="67"/>
      <c r="E4327" s="67"/>
      <c r="I4327" s="67"/>
      <c r="J4327" s="67"/>
      <c r="K4327" s="67"/>
    </row>
    <row r="4328" spans="2:11" x14ac:dyDescent="0.25">
      <c r="B4328" s="67"/>
      <c r="C4328" s="67"/>
      <c r="D4328" s="67"/>
      <c r="E4328" s="67"/>
      <c r="I4328" s="67"/>
      <c r="J4328" s="67"/>
      <c r="K4328" s="67"/>
    </row>
    <row r="4329" spans="2:11" x14ac:dyDescent="0.25">
      <c r="B4329" s="67"/>
      <c r="C4329" s="67"/>
      <c r="D4329" s="67"/>
      <c r="E4329" s="67"/>
      <c r="I4329" s="67"/>
      <c r="J4329" s="67"/>
      <c r="K4329" s="67"/>
    </row>
    <row r="4330" spans="2:11" x14ac:dyDescent="0.25">
      <c r="B4330" s="67"/>
      <c r="C4330" s="67"/>
      <c r="D4330" s="67"/>
      <c r="E4330" s="67"/>
      <c r="I4330" s="67"/>
      <c r="J4330" s="67"/>
      <c r="K4330" s="67"/>
    </row>
    <row r="4331" spans="2:11" x14ac:dyDescent="0.25">
      <c r="B4331" s="67"/>
      <c r="C4331" s="67"/>
      <c r="D4331" s="67"/>
      <c r="E4331" s="67"/>
      <c r="I4331" s="67"/>
      <c r="J4331" s="67"/>
      <c r="K4331" s="67"/>
    </row>
    <row r="4332" spans="2:11" x14ac:dyDescent="0.25">
      <c r="B4332" s="67"/>
      <c r="C4332" s="67"/>
      <c r="D4332" s="67"/>
      <c r="E4332" s="67"/>
      <c r="I4332" s="67"/>
      <c r="J4332" s="67"/>
      <c r="K4332" s="67"/>
    </row>
    <row r="4333" spans="2:11" x14ac:dyDescent="0.25">
      <c r="B4333" s="67"/>
      <c r="C4333" s="67"/>
      <c r="D4333" s="67"/>
      <c r="E4333" s="67"/>
      <c r="I4333" s="67"/>
      <c r="J4333" s="67"/>
      <c r="K4333" s="67"/>
    </row>
    <row r="4334" spans="2:11" x14ac:dyDescent="0.25">
      <c r="B4334" s="67"/>
      <c r="C4334" s="67"/>
      <c r="D4334" s="67"/>
      <c r="E4334" s="67"/>
      <c r="I4334" s="67"/>
      <c r="J4334" s="67"/>
      <c r="K4334" s="67"/>
    </row>
    <row r="4335" spans="2:11" x14ac:dyDescent="0.25">
      <c r="B4335" s="67"/>
      <c r="C4335" s="67"/>
      <c r="D4335" s="67"/>
      <c r="E4335" s="67"/>
      <c r="I4335" s="67"/>
      <c r="J4335" s="67"/>
      <c r="K4335" s="67"/>
    </row>
    <row r="4336" spans="2:11" x14ac:dyDescent="0.25">
      <c r="B4336" s="67"/>
      <c r="C4336" s="67"/>
      <c r="D4336" s="67"/>
      <c r="E4336" s="67"/>
      <c r="I4336" s="67"/>
      <c r="J4336" s="67"/>
      <c r="K4336" s="67"/>
    </row>
    <row r="4337" spans="2:11" x14ac:dyDescent="0.25">
      <c r="B4337" s="67"/>
      <c r="C4337" s="67"/>
      <c r="D4337" s="67"/>
      <c r="E4337" s="67"/>
      <c r="I4337" s="67"/>
      <c r="J4337" s="67"/>
      <c r="K4337" s="67"/>
    </row>
    <row r="4338" spans="2:11" x14ac:dyDescent="0.25">
      <c r="B4338" s="67"/>
      <c r="C4338" s="67"/>
      <c r="D4338" s="67"/>
      <c r="E4338" s="67"/>
      <c r="I4338" s="67"/>
      <c r="J4338" s="67"/>
      <c r="K4338" s="67"/>
    </row>
    <row r="4339" spans="2:11" x14ac:dyDescent="0.25">
      <c r="B4339" s="67"/>
      <c r="C4339" s="67"/>
      <c r="D4339" s="67"/>
      <c r="E4339" s="67"/>
      <c r="I4339" s="67"/>
      <c r="J4339" s="67"/>
      <c r="K4339" s="67"/>
    </row>
    <row r="4340" spans="2:11" x14ac:dyDescent="0.25">
      <c r="B4340" s="67"/>
      <c r="C4340" s="67"/>
      <c r="D4340" s="67"/>
      <c r="E4340" s="67"/>
      <c r="I4340" s="67"/>
      <c r="J4340" s="67"/>
      <c r="K4340" s="67"/>
    </row>
    <row r="4341" spans="2:11" x14ac:dyDescent="0.25">
      <c r="B4341" s="67"/>
      <c r="C4341" s="67"/>
      <c r="D4341" s="67"/>
      <c r="E4341" s="67"/>
      <c r="I4341" s="67"/>
      <c r="J4341" s="67"/>
      <c r="K4341" s="67"/>
    </row>
    <row r="4342" spans="2:11" x14ac:dyDescent="0.25">
      <c r="B4342" s="67"/>
      <c r="C4342" s="67"/>
      <c r="D4342" s="67"/>
      <c r="E4342" s="67"/>
      <c r="I4342" s="67"/>
      <c r="J4342" s="67"/>
      <c r="K4342" s="67"/>
    </row>
    <row r="4343" spans="2:11" x14ac:dyDescent="0.25">
      <c r="B4343" s="67"/>
      <c r="C4343" s="67"/>
      <c r="D4343" s="67"/>
      <c r="E4343" s="67"/>
      <c r="I4343" s="67"/>
      <c r="J4343" s="67"/>
      <c r="K4343" s="67"/>
    </row>
    <row r="4344" spans="2:11" x14ac:dyDescent="0.25">
      <c r="B4344" s="67"/>
      <c r="C4344" s="67"/>
      <c r="D4344" s="67"/>
      <c r="E4344" s="67"/>
      <c r="I4344" s="67"/>
      <c r="J4344" s="67"/>
      <c r="K4344" s="67"/>
    </row>
    <row r="4345" spans="2:11" x14ac:dyDescent="0.25">
      <c r="B4345" s="67"/>
      <c r="C4345" s="67"/>
      <c r="D4345" s="67"/>
      <c r="E4345" s="67"/>
      <c r="I4345" s="67"/>
      <c r="J4345" s="67"/>
      <c r="K4345" s="67"/>
    </row>
    <row r="4346" spans="2:11" x14ac:dyDescent="0.25">
      <c r="B4346" s="67"/>
      <c r="C4346" s="67"/>
      <c r="D4346" s="67"/>
      <c r="E4346" s="67"/>
      <c r="I4346" s="67"/>
      <c r="J4346" s="67"/>
      <c r="K4346" s="67"/>
    </row>
    <row r="4347" spans="2:11" x14ac:dyDescent="0.25">
      <c r="B4347" s="67"/>
      <c r="C4347" s="67"/>
      <c r="D4347" s="67"/>
      <c r="E4347" s="67"/>
      <c r="I4347" s="67"/>
      <c r="J4347" s="67"/>
      <c r="K4347" s="67"/>
    </row>
    <row r="4348" spans="2:11" x14ac:dyDescent="0.25">
      <c r="B4348" s="67"/>
      <c r="C4348" s="67"/>
      <c r="D4348" s="67"/>
      <c r="E4348" s="67"/>
      <c r="I4348" s="67"/>
      <c r="J4348" s="67"/>
      <c r="K4348" s="67"/>
    </row>
    <row r="4349" spans="2:11" x14ac:dyDescent="0.25">
      <c r="B4349" s="67"/>
      <c r="C4349" s="67"/>
      <c r="D4349" s="67"/>
      <c r="E4349" s="67"/>
      <c r="I4349" s="67"/>
      <c r="J4349" s="67"/>
      <c r="K4349" s="67"/>
    </row>
    <row r="4350" spans="2:11" x14ac:dyDescent="0.25">
      <c r="B4350" s="67"/>
      <c r="C4350" s="67"/>
      <c r="D4350" s="67"/>
      <c r="E4350" s="67"/>
      <c r="I4350" s="67"/>
      <c r="J4350" s="67"/>
      <c r="K4350" s="67"/>
    </row>
    <row r="4351" spans="2:11" x14ac:dyDescent="0.25">
      <c r="B4351" s="67"/>
      <c r="C4351" s="67"/>
      <c r="D4351" s="67"/>
      <c r="E4351" s="67"/>
      <c r="I4351" s="67"/>
      <c r="J4351" s="67"/>
      <c r="K4351" s="67"/>
    </row>
    <row r="4352" spans="2:11" x14ac:dyDescent="0.25">
      <c r="B4352" s="67"/>
      <c r="C4352" s="67"/>
      <c r="D4352" s="67"/>
      <c r="E4352" s="67"/>
      <c r="I4352" s="67"/>
      <c r="J4352" s="67"/>
      <c r="K4352" s="67"/>
    </row>
    <row r="4353" spans="2:11" x14ac:dyDescent="0.25">
      <c r="B4353" s="67"/>
      <c r="C4353" s="67"/>
      <c r="D4353" s="67"/>
      <c r="E4353" s="67"/>
      <c r="I4353" s="67"/>
      <c r="J4353" s="67"/>
      <c r="K4353" s="67"/>
    </row>
    <row r="4354" spans="2:11" x14ac:dyDescent="0.25">
      <c r="B4354" s="67"/>
      <c r="C4354" s="67"/>
      <c r="D4354" s="67"/>
      <c r="E4354" s="67"/>
      <c r="I4354" s="67"/>
      <c r="J4354" s="67"/>
      <c r="K4354" s="67"/>
    </row>
    <row r="4355" spans="2:11" x14ac:dyDescent="0.25">
      <c r="B4355" s="67"/>
      <c r="C4355" s="67"/>
      <c r="D4355" s="67"/>
      <c r="E4355" s="67"/>
      <c r="I4355" s="67"/>
      <c r="J4355" s="67"/>
      <c r="K4355" s="67"/>
    </row>
    <row r="4356" spans="2:11" x14ac:dyDescent="0.25">
      <c r="B4356" s="67"/>
      <c r="C4356" s="67"/>
      <c r="D4356" s="67"/>
      <c r="E4356" s="67"/>
      <c r="I4356" s="67"/>
      <c r="J4356" s="67"/>
      <c r="K4356" s="67"/>
    </row>
    <row r="4357" spans="2:11" x14ac:dyDescent="0.25">
      <c r="B4357" s="67"/>
      <c r="C4357" s="67"/>
      <c r="D4357" s="67"/>
      <c r="E4357" s="67"/>
      <c r="I4357" s="67"/>
      <c r="J4357" s="67"/>
      <c r="K4357" s="67"/>
    </row>
    <row r="4358" spans="2:11" x14ac:dyDescent="0.25">
      <c r="B4358" s="67"/>
      <c r="C4358" s="67"/>
      <c r="D4358" s="67"/>
      <c r="E4358" s="67"/>
      <c r="I4358" s="67"/>
      <c r="J4358" s="67"/>
      <c r="K4358" s="67"/>
    </row>
    <row r="4359" spans="2:11" x14ac:dyDescent="0.25">
      <c r="B4359" s="67"/>
      <c r="C4359" s="67"/>
      <c r="D4359" s="67"/>
      <c r="E4359" s="67"/>
      <c r="I4359" s="67"/>
      <c r="J4359" s="67"/>
      <c r="K4359" s="67"/>
    </row>
    <row r="4360" spans="2:11" x14ac:dyDescent="0.25">
      <c r="B4360" s="67"/>
      <c r="C4360" s="67"/>
      <c r="D4360" s="67"/>
      <c r="E4360" s="67"/>
      <c r="I4360" s="67"/>
      <c r="J4360" s="67"/>
      <c r="K4360" s="67"/>
    </row>
    <row r="4361" spans="2:11" x14ac:dyDescent="0.25">
      <c r="B4361" s="67"/>
      <c r="C4361" s="67"/>
      <c r="D4361" s="67"/>
      <c r="E4361" s="67"/>
      <c r="I4361" s="67"/>
      <c r="J4361" s="67"/>
      <c r="K4361" s="67"/>
    </row>
    <row r="4362" spans="2:11" x14ac:dyDescent="0.25">
      <c r="B4362" s="67"/>
      <c r="C4362" s="67"/>
      <c r="D4362" s="67"/>
      <c r="E4362" s="67"/>
      <c r="I4362" s="67"/>
      <c r="J4362" s="67"/>
      <c r="K4362" s="67"/>
    </row>
    <row r="4363" spans="2:11" x14ac:dyDescent="0.25">
      <c r="B4363" s="67"/>
      <c r="C4363" s="67"/>
      <c r="D4363" s="67"/>
      <c r="E4363" s="67"/>
      <c r="I4363" s="67"/>
      <c r="J4363" s="67"/>
      <c r="K4363" s="67"/>
    </row>
    <row r="4445" spans="2:11" x14ac:dyDescent="0.25">
      <c r="B4445" s="67"/>
      <c r="C4445" s="67"/>
      <c r="D4445" s="67"/>
      <c r="E4445" s="67"/>
      <c r="I4445" s="67"/>
      <c r="J4445" s="67"/>
      <c r="K4445" s="67"/>
    </row>
    <row r="4446" spans="2:11" x14ac:dyDescent="0.25">
      <c r="B4446" s="67"/>
      <c r="C4446" s="67"/>
      <c r="D4446" s="67"/>
      <c r="E4446" s="67"/>
      <c r="I4446" s="67"/>
      <c r="J4446" s="67"/>
      <c r="K4446" s="67"/>
    </row>
    <row r="4447" spans="2:11" x14ac:dyDescent="0.25">
      <c r="B4447" s="67"/>
      <c r="C4447" s="67"/>
      <c r="D4447" s="67"/>
      <c r="E4447" s="67"/>
      <c r="I4447" s="67"/>
      <c r="J4447" s="67"/>
      <c r="K4447" s="67"/>
    </row>
    <row r="4448" spans="2:11" x14ac:dyDescent="0.25">
      <c r="B4448" s="67"/>
      <c r="C4448" s="67"/>
      <c r="D4448" s="67"/>
      <c r="E4448" s="67"/>
      <c r="I4448" s="67"/>
      <c r="J4448" s="67"/>
      <c r="K4448" s="67"/>
    </row>
    <row r="4449" spans="1:11" x14ac:dyDescent="0.25">
      <c r="B4449" s="67"/>
      <c r="C4449" s="67"/>
      <c r="D4449" s="67"/>
      <c r="E4449" s="67"/>
      <c r="I4449" s="67"/>
      <c r="J4449" s="67"/>
      <c r="K4449" s="67"/>
    </row>
    <row r="4450" spans="1:11" x14ac:dyDescent="0.25">
      <c r="B4450" s="67"/>
      <c r="C4450" s="67"/>
      <c r="D4450" s="67"/>
      <c r="E4450" s="67"/>
      <c r="I4450" s="67"/>
      <c r="J4450" s="67"/>
      <c r="K4450" s="67"/>
    </row>
    <row r="4451" spans="1:11" ht="31.5" x14ac:dyDescent="0.25">
      <c r="A4451" s="67" t="s">
        <v>15</v>
      </c>
      <c r="B4451" s="94" t="s">
        <v>16</v>
      </c>
      <c r="C4451" s="68" t="s">
        <v>17</v>
      </c>
      <c r="D4451" s="95" t="s">
        <v>18</v>
      </c>
      <c r="E4451" s="67"/>
      <c r="I4451" s="67"/>
      <c r="J4451" s="67"/>
      <c r="K4451" s="67"/>
    </row>
    <row r="4452" spans="1:11" ht="63" x14ac:dyDescent="0.25">
      <c r="A4452" s="67" t="s">
        <v>19</v>
      </c>
      <c r="B4452" s="94" t="s">
        <v>20</v>
      </c>
      <c r="C4452" s="68" t="s">
        <v>21</v>
      </c>
      <c r="D4452" s="95" t="s">
        <v>22</v>
      </c>
      <c r="E4452" s="67"/>
      <c r="I4452" s="67"/>
      <c r="J4452" s="67"/>
      <c r="K4452" s="67"/>
    </row>
    <row r="4453" spans="1:11" ht="126" x14ac:dyDescent="0.25">
      <c r="A4453" s="67" t="s">
        <v>23</v>
      </c>
      <c r="B4453" s="94" t="s">
        <v>24</v>
      </c>
      <c r="C4453" s="68" t="s">
        <v>25</v>
      </c>
      <c r="D4453" s="95" t="s">
        <v>26</v>
      </c>
      <c r="E4453" s="67"/>
      <c r="I4453" s="67"/>
      <c r="J4453" s="67"/>
      <c r="K4453" s="67"/>
    </row>
    <row r="4454" spans="1:11" ht="63" x14ac:dyDescent="0.25">
      <c r="A4454" s="67" t="s">
        <v>27</v>
      </c>
      <c r="B4454" s="94" t="s">
        <v>27</v>
      </c>
      <c r="C4454" s="68" t="s">
        <v>28</v>
      </c>
      <c r="D4454" s="95" t="s">
        <v>29</v>
      </c>
      <c r="E4454" s="67"/>
      <c r="I4454" s="67"/>
      <c r="J4454" s="67"/>
      <c r="K4454" s="67"/>
    </row>
    <row r="4455" spans="1:11" ht="63" x14ac:dyDescent="0.25">
      <c r="C4455" s="68" t="s">
        <v>30</v>
      </c>
      <c r="D4455" s="95" t="s">
        <v>31</v>
      </c>
      <c r="E4455" s="67"/>
      <c r="I4455" s="67"/>
      <c r="J4455" s="67"/>
      <c r="K4455" s="67"/>
    </row>
    <row r="4456" spans="1:11" ht="47.25" x14ac:dyDescent="0.25">
      <c r="C4456" s="68" t="s">
        <v>32</v>
      </c>
      <c r="D4456" s="95" t="s">
        <v>33</v>
      </c>
      <c r="E4456" s="67"/>
      <c r="I4456" s="67"/>
      <c r="J4456" s="67"/>
      <c r="K4456" s="67"/>
    </row>
    <row r="4457" spans="1:11" ht="78.75" x14ac:dyDescent="0.25">
      <c r="C4457" s="68" t="s">
        <v>34</v>
      </c>
      <c r="D4457" s="95" t="s">
        <v>35</v>
      </c>
      <c r="E4457" s="67"/>
      <c r="I4457" s="67"/>
      <c r="J4457" s="67"/>
      <c r="K4457" s="67"/>
    </row>
    <row r="4458" spans="1:11" ht="78.75" x14ac:dyDescent="0.25">
      <c r="C4458" s="68" t="s">
        <v>36</v>
      </c>
      <c r="D4458" s="95" t="s">
        <v>37</v>
      </c>
      <c r="E4458" s="67"/>
      <c r="I4458" s="67"/>
      <c r="J4458" s="67"/>
      <c r="K4458" s="67"/>
    </row>
    <row r="4459" spans="1:11" ht="94.5" x14ac:dyDescent="0.25">
      <c r="C4459" s="68" t="s">
        <v>38</v>
      </c>
      <c r="D4459" s="95" t="s">
        <v>39</v>
      </c>
      <c r="E4459" s="67"/>
      <c r="I4459" s="67"/>
      <c r="J4459" s="67"/>
      <c r="K4459" s="67"/>
    </row>
    <row r="4460" spans="1:11" ht="63" x14ac:dyDescent="0.25">
      <c r="C4460" s="68" t="s">
        <v>40</v>
      </c>
      <c r="D4460" s="95" t="s">
        <v>41</v>
      </c>
      <c r="E4460" s="67"/>
      <c r="I4460" s="67"/>
      <c r="J4460" s="67"/>
      <c r="K4460" s="67"/>
    </row>
    <row r="4461" spans="1:11" x14ac:dyDescent="0.25">
      <c r="C4461" s="68" t="s">
        <v>27</v>
      </c>
      <c r="D4461" s="95" t="s">
        <v>42</v>
      </c>
      <c r="E4461" s="67"/>
      <c r="I4461" s="67"/>
      <c r="J4461" s="67"/>
      <c r="K4461" s="67"/>
    </row>
    <row r="4462" spans="1:11" x14ac:dyDescent="0.25">
      <c r="D4462" s="95" t="s">
        <v>43</v>
      </c>
      <c r="E4462" s="67"/>
      <c r="I4462" s="67"/>
      <c r="J4462" s="67"/>
      <c r="K4462" s="67"/>
    </row>
    <row r="4463" spans="1:11" ht="31.5" x14ac:dyDescent="0.25">
      <c r="D4463" s="95" t="s">
        <v>44</v>
      </c>
      <c r="E4463" s="67"/>
      <c r="I4463" s="67"/>
      <c r="J4463" s="67"/>
      <c r="K4463" s="67"/>
    </row>
    <row r="4464" spans="1:11" x14ac:dyDescent="0.25">
      <c r="D4464" s="95" t="s">
        <v>45</v>
      </c>
      <c r="E4464" s="67"/>
      <c r="I4464" s="67"/>
      <c r="J4464" s="67"/>
      <c r="K4464" s="67"/>
    </row>
    <row r="4465" spans="2:11" x14ac:dyDescent="0.25">
      <c r="D4465" s="95" t="s">
        <v>46</v>
      </c>
      <c r="E4465" s="67"/>
      <c r="I4465" s="67"/>
      <c r="J4465" s="67"/>
      <c r="K4465" s="67"/>
    </row>
    <row r="4466" spans="2:11" ht="47.25" x14ac:dyDescent="0.25">
      <c r="D4466" s="95" t="s">
        <v>47</v>
      </c>
      <c r="E4466" s="67"/>
      <c r="I4466" s="67"/>
      <c r="J4466" s="67"/>
      <c r="K4466" s="67"/>
    </row>
    <row r="4467" spans="2:11" x14ac:dyDescent="0.25">
      <c r="B4467" s="67"/>
      <c r="C4467" s="67"/>
      <c r="D4467" s="95" t="s">
        <v>48</v>
      </c>
      <c r="E4467" s="67"/>
      <c r="I4467" s="67"/>
      <c r="J4467" s="67"/>
      <c r="K4467" s="67"/>
    </row>
    <row r="4468" spans="2:11" x14ac:dyDescent="0.25">
      <c r="B4468" s="67"/>
      <c r="C4468" s="67"/>
      <c r="D4468" s="95" t="s">
        <v>49</v>
      </c>
      <c r="E4468" s="67"/>
      <c r="I4468" s="67"/>
      <c r="J4468" s="67"/>
      <c r="K4468" s="67"/>
    </row>
    <row r="4469" spans="2:11" ht="47.25" x14ac:dyDescent="0.25">
      <c r="B4469" s="67"/>
      <c r="C4469" s="67"/>
      <c r="D4469" s="95" t="s">
        <v>50</v>
      </c>
      <c r="E4469" s="67"/>
      <c r="I4469" s="67"/>
      <c r="J4469" s="67"/>
      <c r="K4469" s="67"/>
    </row>
    <row r="4470" spans="2:11" ht="31.5" x14ac:dyDescent="0.25">
      <c r="B4470" s="67"/>
      <c r="C4470" s="67"/>
      <c r="D4470" s="95" t="s">
        <v>51</v>
      </c>
      <c r="E4470" s="67"/>
      <c r="I4470" s="67"/>
      <c r="J4470" s="67"/>
      <c r="K4470" s="67"/>
    </row>
    <row r="4471" spans="2:11" ht="31.5" x14ac:dyDescent="0.25">
      <c r="B4471" s="67"/>
      <c r="C4471" s="67"/>
      <c r="D4471" s="95" t="s">
        <v>52</v>
      </c>
      <c r="E4471" s="67"/>
      <c r="I4471" s="67"/>
      <c r="J4471" s="67"/>
      <c r="K4471" s="67"/>
    </row>
    <row r="4472" spans="2:11" x14ac:dyDescent="0.25">
      <c r="B4472" s="67"/>
      <c r="C4472" s="67"/>
      <c r="D4472" s="95" t="s">
        <v>53</v>
      </c>
      <c r="E4472" s="67"/>
      <c r="I4472" s="67"/>
      <c r="J4472" s="67"/>
      <c r="K4472" s="67"/>
    </row>
    <row r="4473" spans="2:11" x14ac:dyDescent="0.25">
      <c r="B4473" s="67"/>
      <c r="C4473" s="67"/>
      <c r="D4473" s="95" t="s">
        <v>54</v>
      </c>
      <c r="E4473" s="67"/>
      <c r="I4473" s="67"/>
      <c r="J4473" s="67"/>
      <c r="K4473" s="67"/>
    </row>
    <row r="4474" spans="2:11" x14ac:dyDescent="0.25">
      <c r="B4474" s="67"/>
      <c r="C4474" s="67"/>
      <c r="D4474" s="95" t="s">
        <v>55</v>
      </c>
      <c r="E4474" s="67"/>
      <c r="I4474" s="67"/>
      <c r="J4474" s="67"/>
      <c r="K4474" s="67"/>
    </row>
    <row r="4475" spans="2:11" ht="31.5" x14ac:dyDescent="0.25">
      <c r="B4475" s="67"/>
      <c r="C4475" s="67"/>
      <c r="D4475" s="95" t="s">
        <v>56</v>
      </c>
      <c r="E4475" s="67"/>
      <c r="I4475" s="67"/>
      <c r="J4475" s="67"/>
      <c r="K4475" s="67"/>
    </row>
    <row r="4476" spans="2:11" ht="31.5" x14ac:dyDescent="0.25">
      <c r="B4476" s="67"/>
      <c r="C4476" s="67"/>
      <c r="D4476" s="95" t="s">
        <v>57</v>
      </c>
      <c r="E4476" s="67"/>
      <c r="I4476" s="67"/>
      <c r="J4476" s="67"/>
      <c r="K4476" s="67"/>
    </row>
    <row r="4477" spans="2:11" ht="31.5" x14ac:dyDescent="0.25">
      <c r="B4477" s="67"/>
      <c r="C4477" s="67"/>
      <c r="D4477" s="95" t="s">
        <v>58</v>
      </c>
      <c r="E4477" s="67"/>
      <c r="I4477" s="67"/>
      <c r="J4477" s="67"/>
      <c r="K4477" s="67"/>
    </row>
    <row r="4478" spans="2:11" ht="31.5" x14ac:dyDescent="0.25">
      <c r="B4478" s="67"/>
      <c r="C4478" s="67"/>
      <c r="D4478" s="95" t="s">
        <v>59</v>
      </c>
      <c r="E4478" s="67"/>
      <c r="I4478" s="67"/>
      <c r="J4478" s="67"/>
      <c r="K4478" s="67"/>
    </row>
    <row r="4479" spans="2:11" x14ac:dyDescent="0.25">
      <c r="B4479" s="67"/>
      <c r="C4479" s="67"/>
      <c r="D4479" s="95" t="s">
        <v>60</v>
      </c>
      <c r="E4479" s="67"/>
      <c r="I4479" s="67"/>
      <c r="J4479" s="67"/>
      <c r="K4479" s="67"/>
    </row>
    <row r="4480" spans="2:11" ht="31.5" x14ac:dyDescent="0.25">
      <c r="B4480" s="67"/>
      <c r="C4480" s="67"/>
      <c r="D4480" s="95" t="s">
        <v>61</v>
      </c>
      <c r="E4480" s="67"/>
      <c r="I4480" s="67"/>
      <c r="J4480" s="67"/>
      <c r="K4480" s="67"/>
    </row>
    <row r="4481" spans="2:11" x14ac:dyDescent="0.25">
      <c r="B4481" s="67"/>
      <c r="C4481" s="67"/>
      <c r="D4481" s="95" t="s">
        <v>62</v>
      </c>
      <c r="E4481" s="67"/>
      <c r="I4481" s="67"/>
      <c r="J4481" s="67"/>
      <c r="K4481" s="67"/>
    </row>
    <row r="4482" spans="2:11" ht="31.5" x14ac:dyDescent="0.25">
      <c r="B4482" s="67"/>
      <c r="C4482" s="67"/>
      <c r="D4482" s="95" t="s">
        <v>63</v>
      </c>
      <c r="E4482" s="67"/>
      <c r="I4482" s="67"/>
      <c r="J4482" s="67"/>
      <c r="K4482" s="67"/>
    </row>
    <row r="4483" spans="2:11" ht="31.5" x14ac:dyDescent="0.25">
      <c r="B4483" s="67"/>
      <c r="C4483" s="67"/>
      <c r="D4483" s="95" t="s">
        <v>64</v>
      </c>
      <c r="E4483" s="67"/>
      <c r="I4483" s="67"/>
      <c r="J4483" s="67"/>
      <c r="K4483" s="67"/>
    </row>
    <row r="4484" spans="2:11" x14ac:dyDescent="0.25">
      <c r="B4484" s="67"/>
      <c r="C4484" s="67"/>
      <c r="D4484" s="95" t="s">
        <v>65</v>
      </c>
      <c r="E4484" s="67"/>
      <c r="I4484" s="67"/>
      <c r="J4484" s="67"/>
      <c r="K4484" s="67"/>
    </row>
    <row r="4485" spans="2:11" ht="47.25" x14ac:dyDescent="0.25">
      <c r="B4485" s="67"/>
      <c r="C4485" s="67"/>
      <c r="D4485" s="95" t="s">
        <v>66</v>
      </c>
      <c r="E4485" s="67"/>
      <c r="I4485" s="67"/>
      <c r="J4485" s="67"/>
      <c r="K4485" s="67"/>
    </row>
    <row r="4486" spans="2:11" x14ac:dyDescent="0.25">
      <c r="B4486" s="67"/>
      <c r="C4486" s="67"/>
      <c r="D4486" s="95" t="s">
        <v>67</v>
      </c>
      <c r="E4486" s="67"/>
      <c r="I4486" s="67"/>
      <c r="J4486" s="67"/>
      <c r="K4486" s="67"/>
    </row>
    <row r="4487" spans="2:11" x14ac:dyDescent="0.25">
      <c r="B4487" s="67"/>
      <c r="C4487" s="67"/>
      <c r="D4487" s="95" t="s">
        <v>68</v>
      </c>
      <c r="E4487" s="67"/>
      <c r="I4487" s="67"/>
      <c r="J4487" s="67"/>
      <c r="K4487" s="67"/>
    </row>
    <row r="4488" spans="2:11" x14ac:dyDescent="0.25">
      <c r="B4488" s="67"/>
      <c r="C4488" s="67"/>
      <c r="D4488" s="95" t="s">
        <v>69</v>
      </c>
      <c r="E4488" s="67"/>
      <c r="I4488" s="67"/>
      <c r="J4488" s="67"/>
      <c r="K4488" s="67"/>
    </row>
    <row r="4489" spans="2:11" ht="31.5" x14ac:dyDescent="0.25">
      <c r="B4489" s="67"/>
      <c r="C4489" s="67"/>
      <c r="D4489" s="95" t="s">
        <v>70</v>
      </c>
      <c r="E4489" s="67"/>
      <c r="I4489" s="67"/>
      <c r="J4489" s="67"/>
      <c r="K4489" s="67"/>
    </row>
    <row r="4490" spans="2:11" ht="31.5" x14ac:dyDescent="0.25">
      <c r="B4490" s="67"/>
      <c r="C4490" s="67"/>
      <c r="D4490" s="95" t="s">
        <v>71</v>
      </c>
      <c r="E4490" s="67"/>
      <c r="I4490" s="67"/>
      <c r="J4490" s="67"/>
      <c r="K4490" s="67"/>
    </row>
    <row r="4491" spans="2:11" x14ac:dyDescent="0.25">
      <c r="B4491" s="67"/>
      <c r="C4491" s="67"/>
      <c r="D4491" s="95" t="s">
        <v>72</v>
      </c>
      <c r="E4491" s="67"/>
      <c r="I4491" s="67"/>
      <c r="J4491" s="67"/>
      <c r="K4491" s="67"/>
    </row>
    <row r="4492" spans="2:11" x14ac:dyDescent="0.25">
      <c r="B4492" s="67"/>
      <c r="C4492" s="67"/>
      <c r="D4492" s="95" t="s">
        <v>73</v>
      </c>
      <c r="E4492" s="67"/>
      <c r="I4492" s="67"/>
      <c r="J4492" s="67"/>
      <c r="K4492" s="67"/>
    </row>
    <row r="4493" spans="2:11" x14ac:dyDescent="0.25">
      <c r="B4493" s="67"/>
      <c r="C4493" s="67"/>
      <c r="D4493" s="95" t="s">
        <v>74</v>
      </c>
      <c r="E4493" s="67"/>
      <c r="I4493" s="67"/>
      <c r="J4493" s="67"/>
      <c r="K4493" s="67"/>
    </row>
    <row r="4494" spans="2:11" x14ac:dyDescent="0.25">
      <c r="B4494" s="67"/>
      <c r="C4494" s="67"/>
      <c r="D4494" s="95" t="s">
        <v>75</v>
      </c>
      <c r="E4494" s="67"/>
      <c r="I4494" s="67"/>
      <c r="J4494" s="67"/>
      <c r="K4494" s="67"/>
    </row>
    <row r="4495" spans="2:11" ht="31.5" x14ac:dyDescent="0.25">
      <c r="B4495" s="67"/>
      <c r="C4495" s="67"/>
      <c r="D4495" s="95" t="s">
        <v>76</v>
      </c>
      <c r="E4495" s="67"/>
      <c r="I4495" s="67"/>
      <c r="J4495" s="67"/>
      <c r="K4495" s="67"/>
    </row>
    <row r="4496" spans="2:11" x14ac:dyDescent="0.25">
      <c r="B4496" s="67"/>
      <c r="C4496" s="67"/>
      <c r="D4496" s="95" t="s">
        <v>77</v>
      </c>
      <c r="E4496" s="67"/>
      <c r="I4496" s="67"/>
      <c r="J4496" s="67"/>
      <c r="K4496" s="67"/>
    </row>
    <row r="4497" spans="2:11" x14ac:dyDescent="0.25">
      <c r="B4497" s="67"/>
      <c r="C4497" s="67"/>
      <c r="D4497" s="95" t="s">
        <v>78</v>
      </c>
      <c r="E4497" s="67"/>
      <c r="I4497" s="67"/>
      <c r="J4497" s="67"/>
      <c r="K4497" s="67"/>
    </row>
    <row r="4498" spans="2:11" ht="31.5" x14ac:dyDescent="0.25">
      <c r="B4498" s="67"/>
      <c r="C4498" s="67"/>
      <c r="D4498" s="95" t="s">
        <v>79</v>
      </c>
      <c r="E4498" s="67"/>
      <c r="I4498" s="67"/>
      <c r="J4498" s="67"/>
      <c r="K4498" s="67"/>
    </row>
    <row r="4499" spans="2:11" ht="31.5" x14ac:dyDescent="0.25">
      <c r="B4499" s="67"/>
      <c r="C4499" s="67"/>
      <c r="D4499" s="95" t="s">
        <v>80</v>
      </c>
      <c r="E4499" s="67"/>
      <c r="I4499" s="67"/>
      <c r="J4499" s="67"/>
      <c r="K4499" s="67"/>
    </row>
    <row r="4500" spans="2:11" ht="31.5" x14ac:dyDescent="0.25">
      <c r="B4500" s="67"/>
      <c r="C4500" s="67"/>
      <c r="D4500" s="95" t="s">
        <v>81</v>
      </c>
      <c r="E4500" s="67"/>
      <c r="I4500" s="67"/>
      <c r="J4500" s="67"/>
      <c r="K4500" s="67"/>
    </row>
    <row r="4501" spans="2:11" ht="31.5" x14ac:dyDescent="0.25">
      <c r="B4501" s="67"/>
      <c r="C4501" s="67"/>
      <c r="D4501" s="95" t="s">
        <v>82</v>
      </c>
      <c r="E4501" s="67"/>
      <c r="I4501" s="67"/>
      <c r="J4501" s="67"/>
      <c r="K4501" s="67"/>
    </row>
    <row r="4502" spans="2:11" ht="31.5" x14ac:dyDescent="0.25">
      <c r="B4502" s="67"/>
      <c r="C4502" s="67"/>
      <c r="D4502" s="95" t="s">
        <v>83</v>
      </c>
      <c r="E4502" s="67"/>
      <c r="I4502" s="67"/>
      <c r="J4502" s="67"/>
      <c r="K4502" s="67"/>
    </row>
    <row r="4503" spans="2:11" ht="31.5" x14ac:dyDescent="0.25">
      <c r="B4503" s="67"/>
      <c r="C4503" s="67"/>
      <c r="D4503" s="95" t="s">
        <v>84</v>
      </c>
      <c r="E4503" s="67"/>
      <c r="I4503" s="67"/>
      <c r="J4503" s="67"/>
      <c r="K4503" s="67"/>
    </row>
    <row r="4504" spans="2:11" ht="47.25" x14ac:dyDescent="0.25">
      <c r="B4504" s="67"/>
      <c r="C4504" s="67"/>
      <c r="D4504" s="95" t="s">
        <v>85</v>
      </c>
      <c r="E4504" s="67"/>
      <c r="I4504" s="67"/>
      <c r="J4504" s="67"/>
      <c r="K4504" s="67"/>
    </row>
    <row r="4505" spans="2:11" x14ac:dyDescent="0.25">
      <c r="B4505" s="67"/>
      <c r="C4505" s="67"/>
      <c r="D4505" s="95" t="s">
        <v>86</v>
      </c>
      <c r="E4505" s="67"/>
      <c r="I4505" s="67"/>
      <c r="J4505" s="67"/>
      <c r="K4505" s="67"/>
    </row>
    <row r="4506" spans="2:11" ht="31.5" x14ac:dyDescent="0.25">
      <c r="B4506" s="67"/>
      <c r="C4506" s="67"/>
      <c r="D4506" s="95" t="s">
        <v>87</v>
      </c>
      <c r="E4506" s="67"/>
      <c r="I4506" s="67"/>
      <c r="J4506" s="67"/>
      <c r="K4506" s="67"/>
    </row>
    <row r="4507" spans="2:11" ht="47.25" x14ac:dyDescent="0.25">
      <c r="B4507" s="67"/>
      <c r="C4507" s="67"/>
      <c r="D4507" s="95" t="s">
        <v>88</v>
      </c>
      <c r="E4507" s="67"/>
      <c r="I4507" s="67"/>
      <c r="J4507" s="67"/>
      <c r="K4507" s="67"/>
    </row>
    <row r="4508" spans="2:11" ht="31.5" x14ac:dyDescent="0.25">
      <c r="B4508" s="67"/>
      <c r="C4508" s="67"/>
      <c r="D4508" s="95" t="s">
        <v>89</v>
      </c>
      <c r="E4508" s="67"/>
      <c r="I4508" s="67"/>
      <c r="J4508" s="67"/>
      <c r="K4508" s="67"/>
    </row>
    <row r="4509" spans="2:11" x14ac:dyDescent="0.25">
      <c r="B4509" s="67"/>
      <c r="C4509" s="67"/>
      <c r="D4509" s="95" t="s">
        <v>90</v>
      </c>
      <c r="E4509" s="67"/>
      <c r="I4509" s="67"/>
      <c r="J4509" s="67"/>
      <c r="K4509" s="67"/>
    </row>
    <row r="4510" spans="2:11" x14ac:dyDescent="0.25">
      <c r="B4510" s="67"/>
      <c r="C4510" s="67"/>
      <c r="D4510" s="95" t="s">
        <v>91</v>
      </c>
      <c r="E4510" s="67"/>
      <c r="I4510" s="67"/>
      <c r="J4510" s="67"/>
      <c r="K4510" s="67"/>
    </row>
    <row r="4511" spans="2:11" x14ac:dyDescent="0.25">
      <c r="B4511" s="67"/>
      <c r="C4511" s="67"/>
      <c r="D4511" s="95" t="s">
        <v>92</v>
      </c>
      <c r="E4511" s="67"/>
      <c r="I4511" s="67"/>
      <c r="J4511" s="67"/>
      <c r="K4511" s="67"/>
    </row>
    <row r="4512" spans="2:11" x14ac:dyDescent="0.25">
      <c r="B4512" s="67"/>
      <c r="C4512" s="67"/>
      <c r="D4512" s="95" t="s">
        <v>27</v>
      </c>
      <c r="E4512" s="67"/>
      <c r="I4512" s="67"/>
      <c r="J4512" s="67"/>
      <c r="K4512" s="67"/>
    </row>
  </sheetData>
  <mergeCells count="17">
    <mergeCell ref="A41:K41"/>
    <mergeCell ref="A48:F48"/>
    <mergeCell ref="A49:K49"/>
    <mergeCell ref="A51:F51"/>
    <mergeCell ref="A52:F52"/>
    <mergeCell ref="A40:F40"/>
    <mergeCell ref="A1:K1"/>
    <mergeCell ref="A2:K2"/>
    <mergeCell ref="A3:K3"/>
    <mergeCell ref="A25:F25"/>
    <mergeCell ref="A27:F27"/>
    <mergeCell ref="A28:F28"/>
    <mergeCell ref="A29:K29"/>
    <mergeCell ref="A32:F32"/>
    <mergeCell ref="A33:K34"/>
    <mergeCell ref="A37:F37"/>
    <mergeCell ref="A38:K38"/>
  </mergeCells>
  <dataValidations count="1">
    <dataValidation type="list" allowBlank="1" showInputMessage="1" showErrorMessage="1" sqref="E5:E24 E26 E30:E31 E35:E36 E50 E39">
      <formula1>"POAI,ADICIONADO"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3" workbookViewId="0">
      <selection activeCell="I22" sqref="I22"/>
    </sheetView>
  </sheetViews>
  <sheetFormatPr baseColWidth="10" defaultColWidth="23" defaultRowHeight="12.75" x14ac:dyDescent="0.25"/>
  <cols>
    <col min="1" max="1" width="31.28515625" style="2" customWidth="1"/>
    <col min="2" max="2" width="18" style="2" customWidth="1"/>
    <col min="3" max="3" width="19.85546875" style="18" customWidth="1"/>
    <col min="4" max="4" width="17.85546875" style="18" customWidth="1"/>
    <col min="5" max="7" width="15.5703125" style="18" customWidth="1"/>
    <col min="8" max="8" width="19.5703125" style="18" customWidth="1"/>
    <col min="9" max="16384" width="23" style="2"/>
  </cols>
  <sheetData>
    <row r="1" spans="1:10" ht="15.75" x14ac:dyDescent="0.25">
      <c r="A1" s="139" t="s">
        <v>93</v>
      </c>
      <c r="B1" s="139"/>
      <c r="C1" s="139"/>
      <c r="D1" s="139"/>
      <c r="E1" s="139"/>
      <c r="F1" s="139"/>
      <c r="G1" s="139"/>
      <c r="H1" s="139"/>
    </row>
    <row r="2" spans="1:10" ht="15.75" x14ac:dyDescent="0.25">
      <c r="A2" s="139" t="s">
        <v>94</v>
      </c>
      <c r="B2" s="139"/>
      <c r="C2" s="139"/>
      <c r="D2" s="139"/>
      <c r="E2" s="139"/>
      <c r="F2" s="139"/>
      <c r="G2" s="139"/>
      <c r="H2" s="139"/>
    </row>
    <row r="3" spans="1:10" ht="15.75" x14ac:dyDescent="0.25">
      <c r="A3" s="139" t="s">
        <v>209</v>
      </c>
      <c r="B3" s="139"/>
      <c r="C3" s="139"/>
      <c r="D3" s="139"/>
      <c r="E3" s="139"/>
      <c r="F3" s="139"/>
      <c r="G3" s="139"/>
      <c r="H3" s="139"/>
    </row>
    <row r="4" spans="1:10" ht="16.5" thickBot="1" x14ac:dyDescent="0.3">
      <c r="A4" s="140"/>
      <c r="B4" s="140"/>
      <c r="C4" s="140"/>
      <c r="D4" s="140"/>
      <c r="E4" s="140"/>
      <c r="F4" s="140"/>
      <c r="G4" s="140"/>
      <c r="H4" s="140"/>
    </row>
    <row r="5" spans="1:10" ht="27" customHeight="1" x14ac:dyDescent="0.25">
      <c r="A5" s="141" t="s">
        <v>95</v>
      </c>
      <c r="B5" s="143" t="s">
        <v>96</v>
      </c>
      <c r="C5" s="143"/>
      <c r="D5" s="143"/>
      <c r="E5" s="144"/>
      <c r="F5" s="144"/>
      <c r="G5" s="144"/>
      <c r="H5" s="145"/>
    </row>
    <row r="6" spans="1:10" ht="43.5" customHeight="1" x14ac:dyDescent="0.25">
      <c r="A6" s="142"/>
      <c r="B6" s="47" t="s">
        <v>12</v>
      </c>
      <c r="C6" s="97" t="s">
        <v>191</v>
      </c>
      <c r="D6" s="48" t="s">
        <v>107</v>
      </c>
      <c r="E6" s="49" t="s">
        <v>101</v>
      </c>
      <c r="F6" s="49" t="s">
        <v>128</v>
      </c>
      <c r="G6" s="49" t="s">
        <v>206</v>
      </c>
      <c r="H6" s="50" t="s">
        <v>97</v>
      </c>
    </row>
    <row r="7" spans="1:10" s="3" customFormat="1" ht="15" x14ac:dyDescent="0.25">
      <c r="A7" s="24" t="s">
        <v>98</v>
      </c>
      <c r="B7" s="25">
        <f>'EJECUCIÓN SEPTIEMBRE'!H27</f>
        <v>1447000000</v>
      </c>
      <c r="C7" s="25">
        <f>'EJECUCIÓN SEPTIEMBRE'!H25</f>
        <v>12465318242</v>
      </c>
      <c r="D7" s="109"/>
      <c r="E7" s="25"/>
      <c r="F7" s="25"/>
      <c r="G7" s="25"/>
      <c r="H7" s="25">
        <f>SUM(B7:E7)</f>
        <v>13912318242</v>
      </c>
      <c r="J7" s="4"/>
    </row>
    <row r="8" spans="1:10" s="7" customFormat="1" ht="15" x14ac:dyDescent="0.25">
      <c r="A8" s="26" t="s">
        <v>108</v>
      </c>
      <c r="B8" s="27">
        <f>'EJECUCIÓN SEPTIEMBRE'!I27</f>
        <v>1059699562</v>
      </c>
      <c r="C8" s="27">
        <f>'EJECUCIÓN SEPTIEMBRE'!I25</f>
        <v>6089934752</v>
      </c>
      <c r="D8" s="110"/>
      <c r="E8" s="27"/>
      <c r="F8" s="27"/>
      <c r="G8" s="27"/>
      <c r="H8" s="27">
        <f>SUM(B8:E8)</f>
        <v>7149634314</v>
      </c>
      <c r="I8" s="5"/>
      <c r="J8" s="6"/>
    </row>
    <row r="9" spans="1:10" s="8" customFormat="1" ht="15" x14ac:dyDescent="0.25">
      <c r="A9" s="28"/>
      <c r="B9" s="29">
        <f>B8/B7</f>
        <v>0.73234247546648235</v>
      </c>
      <c r="C9" s="29">
        <f>C8/C7</f>
        <v>0.48855028277424062</v>
      </c>
      <c r="D9" s="111"/>
      <c r="E9" s="29"/>
      <c r="F9" s="29"/>
      <c r="G9" s="29"/>
      <c r="H9" s="29">
        <f>H8/H7</f>
        <v>0.51390675440530942</v>
      </c>
      <c r="I9" s="37"/>
      <c r="J9" s="9"/>
    </row>
    <row r="10" spans="1:10" ht="15" x14ac:dyDescent="0.25">
      <c r="A10" s="147"/>
      <c r="B10" s="147"/>
      <c r="C10" s="147"/>
      <c r="D10" s="147"/>
      <c r="E10" s="147"/>
      <c r="F10" s="147"/>
      <c r="G10" s="147"/>
      <c r="H10" s="147"/>
      <c r="J10" s="10"/>
    </row>
    <row r="11" spans="1:10" s="3" customFormat="1" ht="15" x14ac:dyDescent="0.25">
      <c r="A11" s="30" t="s">
        <v>99</v>
      </c>
      <c r="B11" s="31"/>
      <c r="C11" s="25">
        <f>'EJECUCIÓN SEPTIEMBRE'!H32</f>
        <v>413617713</v>
      </c>
      <c r="D11" s="25">
        <f>'EJECUCIÓN SEPTIEMBRE'!H40</f>
        <v>207214482</v>
      </c>
      <c r="E11" s="25">
        <f>'EJECUCIÓN SEPTIEMBRE'!H37</f>
        <v>873337223</v>
      </c>
      <c r="F11" s="25">
        <f>'EJECUCIÓN SEPTIEMBRE'!H48</f>
        <v>2495272826</v>
      </c>
      <c r="G11" s="25">
        <f>'EJECUCIÓN SEPTIEMBRE'!H51</f>
        <v>119902951</v>
      </c>
      <c r="H11" s="25">
        <f>SUM(C11:G11)</f>
        <v>4109345195</v>
      </c>
      <c r="I11" s="4"/>
      <c r="J11" s="4"/>
    </row>
    <row r="12" spans="1:10" s="7" customFormat="1" ht="15" x14ac:dyDescent="0.25">
      <c r="A12" s="32" t="s">
        <v>109</v>
      </c>
      <c r="B12" s="33"/>
      <c r="C12" s="27">
        <f>'EJECUCIÓN SEPTIEMBRE'!I32</f>
        <v>411705713</v>
      </c>
      <c r="D12" s="27">
        <f>'EJECUCIÓN SEPTIEMBRE'!I40</f>
        <v>178252406</v>
      </c>
      <c r="E12" s="27">
        <f>'EJECUCIÓN SEPTIEMBRE'!I37</f>
        <v>360753969</v>
      </c>
      <c r="F12" s="27">
        <f>'EJECUCIÓN SEPTIEMBRE'!I48</f>
        <v>980920843</v>
      </c>
      <c r="G12" s="27">
        <f>'EJECUCIÓN SEPTIEMBRE'!I51</f>
        <v>103339193</v>
      </c>
      <c r="H12" s="25">
        <f>SUM(C12:G12)</f>
        <v>2034972124</v>
      </c>
      <c r="I12" s="6"/>
      <c r="J12" s="6"/>
    </row>
    <row r="13" spans="1:10" s="8" customFormat="1" ht="15" x14ac:dyDescent="0.25">
      <c r="A13" s="28"/>
      <c r="B13" s="34"/>
      <c r="C13" s="29">
        <f>C12/C11</f>
        <v>0.9953773739859153</v>
      </c>
      <c r="D13" s="29">
        <f>D12/D11</f>
        <v>0.86023140988765445</v>
      </c>
      <c r="E13" s="29">
        <f t="shared" ref="E13:G13" si="0">E12/E11</f>
        <v>0.4130752239790883</v>
      </c>
      <c r="F13" s="29">
        <f t="shared" si="0"/>
        <v>0.3931116600874649</v>
      </c>
      <c r="G13" s="29">
        <f t="shared" si="0"/>
        <v>0.86185696130197831</v>
      </c>
      <c r="H13" s="29">
        <f>H12/H11</f>
        <v>0.49520593365483867</v>
      </c>
      <c r="J13" s="9"/>
    </row>
    <row r="14" spans="1:10" ht="15" x14ac:dyDescent="0.25">
      <c r="A14" s="32"/>
      <c r="B14" s="33"/>
      <c r="C14" s="27"/>
      <c r="D14" s="27"/>
      <c r="E14" s="27"/>
      <c r="F14" s="27"/>
      <c r="G14" s="27"/>
      <c r="H14" s="27"/>
      <c r="J14" s="10"/>
    </row>
    <row r="15" spans="1:10" s="3" customFormat="1" ht="30" x14ac:dyDescent="0.25">
      <c r="A15" s="46" t="s">
        <v>104</v>
      </c>
      <c r="B15" s="25">
        <f>B7+B11</f>
        <v>1447000000</v>
      </c>
      <c r="C15" s="25">
        <f>C7+C11</f>
        <v>12878935955</v>
      </c>
      <c r="D15" s="25">
        <f>D11</f>
        <v>207214482</v>
      </c>
      <c r="E15" s="25">
        <f t="shared" ref="E15:F16" si="1">E11</f>
        <v>873337223</v>
      </c>
      <c r="F15" s="25">
        <f t="shared" si="1"/>
        <v>2495272826</v>
      </c>
      <c r="G15" s="25">
        <f>G11</f>
        <v>119902951</v>
      </c>
      <c r="H15" s="25">
        <f>SUM(B15:G15)</f>
        <v>18021663437</v>
      </c>
      <c r="I15" s="4"/>
      <c r="J15" s="4"/>
    </row>
    <row r="16" spans="1:10" s="7" customFormat="1" ht="15" x14ac:dyDescent="0.25">
      <c r="A16" s="32" t="s">
        <v>110</v>
      </c>
      <c r="B16" s="27">
        <f>B8+B12</f>
        <v>1059699562</v>
      </c>
      <c r="C16" s="27">
        <f>C8+C12</f>
        <v>6501640465</v>
      </c>
      <c r="D16" s="27">
        <f>D12</f>
        <v>178252406</v>
      </c>
      <c r="E16" s="27">
        <f t="shared" si="1"/>
        <v>360753969</v>
      </c>
      <c r="F16" s="27">
        <f t="shared" si="1"/>
        <v>980920843</v>
      </c>
      <c r="G16" s="27">
        <f>G12</f>
        <v>103339193</v>
      </c>
      <c r="H16" s="25">
        <f>SUM(B16:G16)</f>
        <v>9184606438</v>
      </c>
      <c r="I16" s="6"/>
      <c r="J16" s="6"/>
    </row>
    <row r="17" spans="1:12" s="12" customFormat="1" ht="15" x14ac:dyDescent="0.25">
      <c r="A17" s="35"/>
      <c r="B17" s="36">
        <f>B16/B15</f>
        <v>0.73234247546648235</v>
      </c>
      <c r="C17" s="36">
        <f t="shared" ref="C17:H17" si="2">C16/C15</f>
        <v>0.50482745528957018</v>
      </c>
      <c r="D17" s="36">
        <f t="shared" si="2"/>
        <v>0.86023140988765445</v>
      </c>
      <c r="E17" s="36">
        <f t="shared" si="2"/>
        <v>0.4130752239790883</v>
      </c>
      <c r="F17" s="36">
        <f>F16/F15</f>
        <v>0.3931116600874649</v>
      </c>
      <c r="G17" s="36">
        <f>G16/G15</f>
        <v>0.86185696130197831</v>
      </c>
      <c r="H17" s="36">
        <f t="shared" si="2"/>
        <v>0.50964254604506853</v>
      </c>
      <c r="I17" s="11"/>
    </row>
    <row r="18" spans="1:12" x14ac:dyDescent="0.25">
      <c r="A18" s="146"/>
      <c r="B18" s="146"/>
      <c r="C18" s="146"/>
      <c r="D18" s="146"/>
      <c r="E18" s="146"/>
      <c r="F18" s="146"/>
      <c r="G18" s="146"/>
      <c r="H18" s="146"/>
      <c r="L18" s="10"/>
    </row>
    <row r="19" spans="1:12" ht="21.75" customHeight="1" x14ac:dyDescent="0.25">
      <c r="A19" s="133" t="s">
        <v>211</v>
      </c>
      <c r="B19" s="134"/>
      <c r="C19" s="134"/>
      <c r="D19" s="134"/>
      <c r="E19" s="134"/>
      <c r="F19" s="134"/>
      <c r="G19" s="134"/>
      <c r="H19" s="135"/>
    </row>
    <row r="20" spans="1:12" x14ac:dyDescent="0.25">
      <c r="A20" s="133"/>
      <c r="B20" s="134"/>
      <c r="C20" s="134"/>
      <c r="D20" s="134"/>
      <c r="E20" s="134"/>
      <c r="F20" s="134"/>
      <c r="G20" s="134"/>
      <c r="H20" s="135"/>
      <c r="I20" s="10"/>
    </row>
    <row r="21" spans="1:12" x14ac:dyDescent="0.25">
      <c r="A21" s="133"/>
      <c r="B21" s="134"/>
      <c r="C21" s="134"/>
      <c r="D21" s="134"/>
      <c r="E21" s="134"/>
      <c r="F21" s="134"/>
      <c r="G21" s="134"/>
      <c r="H21" s="135"/>
      <c r="J21" s="10"/>
    </row>
    <row r="22" spans="1:12" x14ac:dyDescent="0.25">
      <c r="A22" s="133"/>
      <c r="B22" s="134"/>
      <c r="C22" s="134"/>
      <c r="D22" s="134"/>
      <c r="E22" s="134"/>
      <c r="F22" s="134"/>
      <c r="G22" s="134"/>
      <c r="H22" s="135"/>
    </row>
    <row r="23" spans="1:12" x14ac:dyDescent="0.25">
      <c r="A23" s="133"/>
      <c r="B23" s="134"/>
      <c r="C23" s="134"/>
      <c r="D23" s="134"/>
      <c r="E23" s="134"/>
      <c r="F23" s="134"/>
      <c r="G23" s="134"/>
      <c r="H23" s="135"/>
    </row>
    <row r="24" spans="1:12" x14ac:dyDescent="0.25">
      <c r="A24" s="133"/>
      <c r="B24" s="134"/>
      <c r="C24" s="134"/>
      <c r="D24" s="134"/>
      <c r="E24" s="134"/>
      <c r="F24" s="134"/>
      <c r="G24" s="134"/>
      <c r="H24" s="135"/>
      <c r="I24" s="10"/>
    </row>
    <row r="25" spans="1:12" x14ac:dyDescent="0.25">
      <c r="A25" s="133"/>
      <c r="B25" s="134"/>
      <c r="C25" s="134"/>
      <c r="D25" s="134"/>
      <c r="E25" s="134"/>
      <c r="F25" s="134"/>
      <c r="G25" s="134"/>
      <c r="H25" s="135"/>
    </row>
    <row r="26" spans="1:12" ht="15.75" customHeight="1" x14ac:dyDescent="0.25">
      <c r="A26" s="133"/>
      <c r="B26" s="134"/>
      <c r="C26" s="134"/>
      <c r="D26" s="134"/>
      <c r="E26" s="134"/>
      <c r="F26" s="134"/>
      <c r="G26" s="134"/>
      <c r="H26" s="135"/>
    </row>
    <row r="27" spans="1:12" ht="39" customHeight="1" thickBot="1" x14ac:dyDescent="0.3">
      <c r="A27" s="136"/>
      <c r="B27" s="137"/>
      <c r="C27" s="137"/>
      <c r="D27" s="137"/>
      <c r="E27" s="137"/>
      <c r="F27" s="137"/>
      <c r="G27" s="137"/>
      <c r="H27" s="138"/>
    </row>
    <row r="29" spans="1:12" x14ac:dyDescent="0.25">
      <c r="A29" s="64" t="s">
        <v>100</v>
      </c>
      <c r="B29" s="64"/>
      <c r="C29" s="65"/>
    </row>
  </sheetData>
  <mergeCells count="9">
    <mergeCell ref="A19:H27"/>
    <mergeCell ref="A1:H1"/>
    <mergeCell ref="A2:H2"/>
    <mergeCell ref="A3:H3"/>
    <mergeCell ref="A4:H4"/>
    <mergeCell ref="A5:A6"/>
    <mergeCell ref="B5:H5"/>
    <mergeCell ref="A18:H18"/>
    <mergeCell ref="A10:H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6" workbookViewId="0">
      <selection activeCell="H41" sqref="H41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149" t="s">
        <v>93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ht="18" customHeight="1" x14ac:dyDescent="0.25">
      <c r="A2" s="149" t="s">
        <v>94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24.75" customHeight="1" x14ac:dyDescent="0.25">
      <c r="A3" s="139" t="s">
        <v>210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ht="15.75" x14ac:dyDescent="0.25">
      <c r="A4" s="148" t="s">
        <v>188</v>
      </c>
      <c r="B4" s="148"/>
      <c r="C4" s="148"/>
      <c r="D4" s="148"/>
    </row>
    <row r="5" spans="1:14" ht="31.5" x14ac:dyDescent="0.25">
      <c r="A5" s="51" t="s">
        <v>96</v>
      </c>
      <c r="B5" s="51" t="s">
        <v>102</v>
      </c>
      <c r="C5" s="51" t="s">
        <v>109</v>
      </c>
      <c r="D5" s="51" t="s">
        <v>103</v>
      </c>
    </row>
    <row r="6" spans="1:14" ht="30" x14ac:dyDescent="0.25">
      <c r="A6" s="98" t="s">
        <v>192</v>
      </c>
      <c r="B6" s="99">
        <f>RESUMEN!C11</f>
        <v>413617713</v>
      </c>
      <c r="C6" s="99">
        <f>RESUMEN!C12</f>
        <v>411705713</v>
      </c>
      <c r="D6" s="14">
        <f>C6/B6</f>
        <v>0.9953773739859153</v>
      </c>
    </row>
    <row r="7" spans="1:14" x14ac:dyDescent="0.25">
      <c r="A7" s="98" t="s">
        <v>198</v>
      </c>
      <c r="B7" s="99">
        <f>RESUMEN!D11</f>
        <v>207214482</v>
      </c>
      <c r="C7" s="41">
        <f>RESUMEN!D12</f>
        <v>178252406</v>
      </c>
      <c r="D7" s="14">
        <f>C7/B7</f>
        <v>0.86023140988765445</v>
      </c>
    </row>
    <row r="8" spans="1:14" x14ac:dyDescent="0.25">
      <c r="A8" s="98" t="s">
        <v>101</v>
      </c>
      <c r="B8" s="99">
        <f>RESUMEN!E11</f>
        <v>873337223</v>
      </c>
      <c r="C8" s="41">
        <f>RESUMEN!E12</f>
        <v>360753969</v>
      </c>
      <c r="D8" s="14">
        <f>C8/B8</f>
        <v>0.4130752239790883</v>
      </c>
    </row>
    <row r="9" spans="1:14" x14ac:dyDescent="0.25">
      <c r="A9" s="40" t="s">
        <v>128</v>
      </c>
      <c r="B9" s="99">
        <f>RESUMEN!F11</f>
        <v>2495272826</v>
      </c>
      <c r="C9" s="41">
        <f>RESUMEN!F12</f>
        <v>980920843</v>
      </c>
      <c r="D9" s="14">
        <f>RESUMEN!F13</f>
        <v>0.3931116600874649</v>
      </c>
    </row>
    <row r="10" spans="1:14" x14ac:dyDescent="0.25">
      <c r="A10" s="112" t="s">
        <v>212</v>
      </c>
      <c r="B10" s="113">
        <f>RESUMEN!G11</f>
        <v>119902951</v>
      </c>
      <c r="C10" s="113">
        <f>RESUMEN!G12</f>
        <v>103339193</v>
      </c>
      <c r="D10" s="14">
        <f>RESUMEN!F14</f>
        <v>0</v>
      </c>
    </row>
    <row r="11" spans="1:14" x14ac:dyDescent="0.25">
      <c r="A11" s="15" t="s">
        <v>97</v>
      </c>
      <c r="B11" s="100">
        <f>SUM(B6:B10)</f>
        <v>4109345195</v>
      </c>
      <c r="C11" s="100">
        <f>SUM(C6:C10)</f>
        <v>2034972124</v>
      </c>
      <c r="D11" s="17">
        <f>C11/B11</f>
        <v>0.49520593365483867</v>
      </c>
    </row>
    <row r="22" spans="1:4" x14ac:dyDescent="0.25">
      <c r="B22" s="13"/>
      <c r="C22" s="13"/>
    </row>
    <row r="24" spans="1:4" x14ac:dyDescent="0.25">
      <c r="B24" s="13"/>
    </row>
    <row r="25" spans="1:4" ht="15.75" x14ac:dyDescent="0.25">
      <c r="A25" s="148" t="s">
        <v>189</v>
      </c>
      <c r="B25" s="148"/>
      <c r="C25" s="148"/>
      <c r="D25" s="148"/>
    </row>
    <row r="26" spans="1:4" ht="31.5" x14ac:dyDescent="0.25">
      <c r="A26" s="51" t="s">
        <v>96</v>
      </c>
      <c r="B26" s="51" t="s">
        <v>102</v>
      </c>
      <c r="C26" s="51" t="s">
        <v>109</v>
      </c>
      <c r="D26" s="51" t="s">
        <v>103</v>
      </c>
    </row>
    <row r="27" spans="1:4" ht="30" x14ac:dyDescent="0.25">
      <c r="A27" s="98" t="s">
        <v>192</v>
      </c>
      <c r="B27" s="99">
        <f>RESUMEN!C7</f>
        <v>12465318242</v>
      </c>
      <c r="C27" s="99">
        <f>RESUMEN!C8</f>
        <v>6089934752</v>
      </c>
      <c r="D27" s="16">
        <f>C27/B27</f>
        <v>0.48855028277424062</v>
      </c>
    </row>
    <row r="28" spans="1:4" x14ac:dyDescent="0.25">
      <c r="A28" s="40" t="s">
        <v>12</v>
      </c>
      <c r="B28" s="99">
        <f>RESUMEN!B7</f>
        <v>1447000000</v>
      </c>
      <c r="C28" s="99">
        <f>RESUMEN!B8</f>
        <v>1059699562</v>
      </c>
      <c r="D28" s="16">
        <f>C28/B28</f>
        <v>0.73234247546648235</v>
      </c>
    </row>
    <row r="29" spans="1:4" x14ac:dyDescent="0.25">
      <c r="A29" s="15" t="s">
        <v>97</v>
      </c>
      <c r="B29" s="100">
        <f>SUM(B27:B28)</f>
        <v>13912318242</v>
      </c>
      <c r="C29" s="100">
        <f>SUM(C27:C28)</f>
        <v>7149634314</v>
      </c>
      <c r="D29" s="17">
        <f>C29/B29</f>
        <v>0.51390675440530942</v>
      </c>
    </row>
    <row r="31" spans="1:4" ht="15.75" x14ac:dyDescent="0.25">
      <c r="A31" s="21" t="s">
        <v>112</v>
      </c>
      <c r="B31" s="22">
        <f>B11+B29</f>
        <v>18021663437</v>
      </c>
      <c r="C31" s="22">
        <f>C11+C29</f>
        <v>9184606438</v>
      </c>
      <c r="D31" s="23">
        <f>C31/B31</f>
        <v>0.50964254604506853</v>
      </c>
    </row>
  </sheetData>
  <mergeCells count="5">
    <mergeCell ref="A4:D4"/>
    <mergeCell ref="A25:D25"/>
    <mergeCell ref="A1:N1"/>
    <mergeCell ref="A2:N2"/>
    <mergeCell ref="A3:N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12" sqref="D12"/>
    </sheetView>
  </sheetViews>
  <sheetFormatPr baseColWidth="10" defaultRowHeight="15" x14ac:dyDescent="0.25"/>
  <cols>
    <col min="1" max="1" width="41.28515625" customWidth="1"/>
    <col min="2" max="2" width="48.42578125" customWidth="1"/>
    <col min="3" max="3" width="15.140625" bestFit="1" customWidth="1"/>
  </cols>
  <sheetData>
    <row r="1" spans="1:14" ht="15" customHeight="1" x14ac:dyDescent="0.25">
      <c r="A1" s="151" t="s">
        <v>93</v>
      </c>
      <c r="B1" s="151"/>
      <c r="C1" s="38"/>
      <c r="D1" s="38"/>
      <c r="E1" s="38"/>
      <c r="F1" s="38"/>
      <c r="G1" s="19"/>
      <c r="H1" s="19"/>
      <c r="I1" s="19"/>
      <c r="J1" s="19"/>
      <c r="K1" s="19"/>
      <c r="L1" s="19"/>
      <c r="M1" s="19"/>
      <c r="N1" s="19"/>
    </row>
    <row r="2" spans="1:14" ht="21.75" customHeight="1" x14ac:dyDescent="0.25">
      <c r="A2" s="151" t="s">
        <v>94</v>
      </c>
      <c r="B2" s="151"/>
      <c r="C2" s="38"/>
      <c r="D2" s="38"/>
      <c r="E2" s="38"/>
      <c r="F2" s="38"/>
      <c r="G2" s="19"/>
      <c r="H2" s="19"/>
      <c r="I2" s="19"/>
      <c r="J2" s="19"/>
      <c r="K2" s="19"/>
      <c r="L2" s="19"/>
      <c r="M2" s="19"/>
      <c r="N2" s="19"/>
    </row>
    <row r="3" spans="1:14" ht="30" customHeight="1" x14ac:dyDescent="0.25">
      <c r="A3" s="152" t="s">
        <v>210</v>
      </c>
      <c r="B3" s="152"/>
      <c r="C3" s="39"/>
      <c r="D3" s="39"/>
      <c r="E3" s="39"/>
      <c r="F3" s="39"/>
      <c r="G3" s="20"/>
      <c r="H3" s="20"/>
      <c r="I3" s="20"/>
      <c r="J3" s="20"/>
      <c r="K3" s="20"/>
      <c r="L3" s="20"/>
      <c r="M3" s="20"/>
      <c r="N3" s="20"/>
    </row>
    <row r="4" spans="1:14" ht="15.75" x14ac:dyDescent="0.25">
      <c r="A4" s="150" t="s">
        <v>190</v>
      </c>
      <c r="B4" s="150"/>
    </row>
    <row r="5" spans="1:14" ht="19.5" customHeight="1" x14ac:dyDescent="0.25">
      <c r="A5" s="52" t="s">
        <v>4</v>
      </c>
      <c r="B5" s="53" t="s">
        <v>109</v>
      </c>
    </row>
    <row r="6" spans="1:14" x14ac:dyDescent="0.25">
      <c r="A6" t="s">
        <v>213</v>
      </c>
      <c r="B6" s="114">
        <f>RESUMEN!B16</f>
        <v>1059699562</v>
      </c>
    </row>
    <row r="7" spans="1:14" x14ac:dyDescent="0.25">
      <c r="A7" s="44" t="s">
        <v>192</v>
      </c>
      <c r="B7" s="42">
        <f>RESUMEN!C16</f>
        <v>6501640465</v>
      </c>
    </row>
    <row r="8" spans="1:14" x14ac:dyDescent="0.25">
      <c r="A8" s="44" t="s">
        <v>198</v>
      </c>
      <c r="B8" s="42">
        <f>RESUMEN!D16</f>
        <v>178252406</v>
      </c>
    </row>
    <row r="9" spans="1:14" x14ac:dyDescent="0.25">
      <c r="A9" s="44" t="s">
        <v>101</v>
      </c>
      <c r="B9" s="42">
        <f>RESUMEN!E16</f>
        <v>360753969</v>
      </c>
    </row>
    <row r="10" spans="1:14" x14ac:dyDescent="0.25">
      <c r="A10" s="44" t="s">
        <v>128</v>
      </c>
      <c r="B10" s="42">
        <f>RESUMEN!F16</f>
        <v>980920843</v>
      </c>
    </row>
    <row r="11" spans="1:14" x14ac:dyDescent="0.25">
      <c r="A11" s="44" t="s">
        <v>206</v>
      </c>
      <c r="B11" s="42">
        <f>RESUMEN!G16</f>
        <v>103339193</v>
      </c>
    </row>
    <row r="12" spans="1:14" x14ac:dyDescent="0.25">
      <c r="A12" s="45" t="s">
        <v>97</v>
      </c>
      <c r="B12" s="43">
        <f>SUM(B6:B11)</f>
        <v>9184606438</v>
      </c>
      <c r="C12" s="13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SEPTIEMBRE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BENJUMEA</cp:lastModifiedBy>
  <cp:lastPrinted>2020-01-27T15:35:21Z</cp:lastPrinted>
  <dcterms:created xsi:type="dcterms:W3CDTF">2017-05-30T18:59:49Z</dcterms:created>
  <dcterms:modified xsi:type="dcterms:W3CDTF">2021-02-01T20:47:39Z</dcterms:modified>
</cp:coreProperties>
</file>